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michiganstate-my.sharepoint.com/personal/nlundeen_msu_edu/Documents/Data Requests/2023.08.23 Team Parity Data for 2024 Action Plans/"/>
    </mc:Choice>
  </mc:AlternateContent>
  <xr:revisionPtr revIDLastSave="7" documentId="8_{C5740ACA-16ED-45D8-A6D6-2E6DF33BF39D}" xr6:coauthVersionLast="47" xr6:coauthVersionMax="47" xr10:uidLastSave="{78429524-C98D-4708-B7EF-79BA50B96F83}"/>
  <workbookProtection workbookAlgorithmName="SHA-512" workbookHashValue="AgtE58aiq0uKk//PJnnv6C830wafNoDvPs4muQ/DHeAmdFxHVNpw8JYxyQinp0/ZPoK7f73YDB+eSbr1Mo11TA==" workbookSaltValue="WhLQlGHmiFmaUwW7AgFkHw==" workbookSpinCount="100000" lockStructure="1"/>
  <bookViews>
    <workbookView xWindow="380" yWindow="380" windowWidth="28740" windowHeight="15330" xr2:uid="{00000000-000D-0000-FFFF-FFFF00000000}"/>
  </bookViews>
  <sheets>
    <sheet name="Work Team Report" sheetId="1" r:id="rId1"/>
    <sheet name="Extension 2020" sheetId="5" r:id="rId2"/>
    <sheet name="Extension 2021" sheetId="4" r:id="rId3"/>
    <sheet name="Extension 2022" sheetId="3" r:id="rId4"/>
    <sheet name="Extension 2023 YTD as of 8.23" sheetId="6" r:id="rId5"/>
    <sheet name="Work Teams" sheetId="2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 a="1"/>
  <c r="G26" i="1" s="1"/>
  <c r="F26" i="1" a="1"/>
  <c r="F26" i="1" s="1"/>
  <c r="E26" i="1" a="1"/>
  <c r="E26" i="1" s="1"/>
  <c r="D26" i="1" a="1"/>
  <c r="D26" i="1" s="1"/>
  <c r="G24" i="1" a="1"/>
  <c r="G24" i="1"/>
  <c r="F24" i="1" a="1"/>
  <c r="F24" i="1" s="1"/>
  <c r="E24" i="1" a="1"/>
  <c r="E24" i="1" s="1"/>
  <c r="D24" i="1" a="1"/>
  <c r="D24" i="1" s="1"/>
  <c r="G23" i="1" a="1"/>
  <c r="G23" i="1" s="1"/>
  <c r="F23" i="1" a="1"/>
  <c r="F23" i="1" s="1"/>
  <c r="E23" i="1" a="1"/>
  <c r="E23" i="1" s="1"/>
  <c r="D23" i="1" a="1"/>
  <c r="D23" i="1" s="1"/>
  <c r="G21" i="1" a="1"/>
  <c r="G21" i="1" s="1"/>
  <c r="F21" i="1" a="1"/>
  <c r="F21" i="1" s="1"/>
  <c r="E21" i="1" a="1"/>
  <c r="E21" i="1" s="1"/>
  <c r="D21" i="1" a="1"/>
  <c r="D21" i="1"/>
  <c r="G20" i="1" a="1"/>
  <c r="G20" i="1" s="1"/>
  <c r="F20" i="1" a="1"/>
  <c r="F20" i="1" s="1"/>
  <c r="E20" i="1" a="1"/>
  <c r="E20" i="1"/>
  <c r="D20" i="1" a="1"/>
  <c r="D20" i="1" s="1"/>
  <c r="G13" i="1" a="1"/>
  <c r="G13" i="1"/>
  <c r="F13" i="1" a="1"/>
  <c r="F13" i="1" s="1"/>
  <c r="E13" i="1" a="1"/>
  <c r="E13" i="1" s="1"/>
  <c r="D13" i="1" a="1"/>
  <c r="D13" i="1" s="1"/>
  <c r="G12" i="1" a="1"/>
  <c r="G12" i="1"/>
  <c r="F12" i="1" a="1"/>
  <c r="F12" i="1" s="1"/>
  <c r="E12" i="1" a="1"/>
  <c r="E12" i="1" s="1"/>
  <c r="D12" i="1" a="1"/>
  <c r="D12" i="1" s="1"/>
  <c r="G11" i="1" a="1"/>
  <c r="G11" i="1" s="1"/>
  <c r="F11" i="1" a="1"/>
  <c r="F11" i="1" s="1"/>
  <c r="E11" i="1" a="1"/>
  <c r="E11" i="1" s="1"/>
  <c r="D11" i="1" a="1"/>
  <c r="D11" i="1" s="1"/>
  <c r="G10" i="1" a="1"/>
  <c r="G10" i="1"/>
  <c r="F10" i="1" a="1"/>
  <c r="F10" i="1" s="1"/>
  <c r="E10" i="1" a="1"/>
  <c r="E10" i="1" s="1"/>
  <c r="D10" i="1" a="1"/>
  <c r="D10" i="1"/>
  <c r="G18" i="1" a="1"/>
  <c r="G18" i="1" s="1"/>
  <c r="F18" i="1" a="1"/>
  <c r="F18" i="1" s="1"/>
  <c r="E18" i="1"/>
  <c r="E18" i="1" a="1"/>
  <c r="D18" i="1" a="1"/>
  <c r="D18" i="1" s="1"/>
  <c r="G17" i="1" a="1"/>
  <c r="G17" i="1" s="1"/>
  <c r="F17" i="1" a="1"/>
  <c r="F17" i="1" s="1"/>
  <c r="E17" i="1" a="1"/>
  <c r="E17" i="1" s="1"/>
  <c r="D17" i="1" a="1"/>
  <c r="D17" i="1" s="1"/>
  <c r="G16" i="1" a="1"/>
  <c r="G16" i="1" s="1"/>
  <c r="F16" i="1" a="1"/>
  <c r="F16" i="1" s="1"/>
  <c r="E16" i="1"/>
  <c r="E16" i="1" a="1"/>
  <c r="D16" i="1" a="1"/>
  <c r="D16" i="1" s="1"/>
  <c r="G15" i="1" a="1"/>
  <c r="G15" i="1" s="1"/>
  <c r="F15" i="1" a="1"/>
  <c r="F15" i="1" s="1"/>
  <c r="E15" i="1" a="1"/>
  <c r="E15" i="1" s="1"/>
  <c r="D15" i="1" a="1"/>
  <c r="D15" i="1" s="1"/>
  <c r="G31" i="1" a="1"/>
  <c r="G31" i="1" s="1"/>
  <c r="F31" i="1" a="1"/>
  <c r="F31" i="1" s="1"/>
  <c r="E31" i="1" a="1"/>
  <c r="E31" i="1" s="1"/>
  <c r="D31" i="1" a="1"/>
  <c r="D31" i="1" s="1"/>
  <c r="G30" i="1" a="1"/>
  <c r="G30" i="1" s="1"/>
  <c r="F30" i="1" a="1"/>
  <c r="F30" i="1" s="1"/>
  <c r="E30" i="1" a="1"/>
  <c r="E30" i="1" s="1"/>
  <c r="D30" i="1" a="1"/>
  <c r="D30" i="1" s="1"/>
  <c r="G29" i="1" a="1"/>
  <c r="G29" i="1" s="1"/>
  <c r="F29" i="1" a="1"/>
  <c r="F29" i="1" s="1"/>
  <c r="E29" i="1" a="1"/>
  <c r="E29" i="1" s="1"/>
  <c r="D29" i="1" a="1"/>
  <c r="D29" i="1" s="1"/>
  <c r="G28" i="1" a="1"/>
  <c r="G28" i="1" s="1"/>
  <c r="F28" i="1" a="1"/>
  <c r="F28" i="1" s="1"/>
  <c r="E28" i="1" a="1"/>
  <c r="E28" i="1" s="1"/>
  <c r="D28" i="1" a="1"/>
  <c r="D28" i="1" s="1"/>
  <c r="D27" i="1" a="1"/>
  <c r="D27" i="1" s="1"/>
  <c r="G27" i="1" a="1"/>
  <c r="G27" i="1" s="1"/>
  <c r="F27" i="1" a="1"/>
  <c r="F27" i="1" s="1"/>
  <c r="E27" i="1" a="1"/>
  <c r="E27" i="1" s="1"/>
  <c r="G8" i="1" a="1"/>
  <c r="G8" i="1" s="1"/>
  <c r="E8" i="1" a="1"/>
  <c r="E8" i="1" s="1"/>
  <c r="F8" i="1" a="1"/>
  <c r="F8" i="1" s="1"/>
  <c r="D8" i="1" a="1"/>
  <c r="D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<sst xmlns="http://schemas.openxmlformats.org/spreadsheetml/2006/main" count="1056" uniqueCount="136">
  <si>
    <t>Select a Work Team Below:</t>
  </si>
  <si>
    <t>AABI - Environmental</t>
  </si>
  <si>
    <t>How was this value calculated?</t>
  </si>
  <si>
    <t>Extension 2020</t>
  </si>
  <si>
    <t>Extension 2021</t>
  </si>
  <si>
    <t>Total Participants</t>
  </si>
  <si>
    <t>Unknown</t>
  </si>
  <si>
    <t>Gender: Unknown - % of Total Participants</t>
  </si>
  <si>
    <t>Gender Unknown / Total Participants</t>
  </si>
  <si>
    <t>Age: Unknown - % of Total Participants</t>
  </si>
  <si>
    <t>Age Unknown / Total Participants</t>
  </si>
  <si>
    <t>Ethnicity: Unknown - % of Total Participants</t>
  </si>
  <si>
    <t>Ethnicity Unknown / Total Participants</t>
  </si>
  <si>
    <t>Race: Unknown - % of Total Participants</t>
  </si>
  <si>
    <t>Race Unknown / Total Participants</t>
  </si>
  <si>
    <t>Prefer not to respond</t>
  </si>
  <si>
    <t>Gender: Prefer not to respond - % of Total Participants</t>
  </si>
  <si>
    <t>Gender: Prefer not to respond / Total Participants</t>
  </si>
  <si>
    <t>Age: Prefer not to respond - % of Total Participants</t>
  </si>
  <si>
    <t>Age: Prefer not to respond / Total Participants</t>
  </si>
  <si>
    <t>Ethnicity: Prefer not to respond - % of Total Participants</t>
  </si>
  <si>
    <t>Ethnicity: Prefer not to respond / Total Participants</t>
  </si>
  <si>
    <t>Race: Prefer not to respond - % of Total Participants</t>
  </si>
  <si>
    <t>Race: Prefer not to respond / Total Participants</t>
  </si>
  <si>
    <t>Gender</t>
  </si>
  <si>
    <t>Gender: Female - % of known gender</t>
  </si>
  <si>
    <t>Gender: Female / (Gender: Male + Gender: Female)</t>
  </si>
  <si>
    <t>Gender: Male - % of known gender</t>
  </si>
  <si>
    <t>Gender: Male / (Gender: Male + Gender: Female)</t>
  </si>
  <si>
    <t>Ethnicity</t>
  </si>
  <si>
    <t>Ethnicity: Hispanic/Latino - % of known ethnicity</t>
  </si>
  <si>
    <t>Ethnicity: Hispanic Latino / (Ethnicity: Hispanic Latino + Ethnicity: Not Hispanic Latino)</t>
  </si>
  <si>
    <t>Ethnicity: Not Hispanic/Latino - % of known ethnicity</t>
  </si>
  <si>
    <t>Ethnicity: Not Hispanic Latino / (Ethnicity: Hispanic Latino + Ethnicity: Not Hispanic Latino)</t>
  </si>
  <si>
    <t>Race</t>
  </si>
  <si>
    <t>Race: American Indian or Alaskan Native - % of known race</t>
  </si>
  <si>
    <t>Race: American Indian or Alaskan Native / (Race: American Indian or Alaskan Native + Race: Asian + Race: Black + Race: Hawaiian or Pacific Islander + Race: White + Race: Two or More Races)</t>
  </si>
  <si>
    <t>Race: Asian - % of known race</t>
  </si>
  <si>
    <t>Race: Asian / (Race: American Indian or Alaskan Native + Race: Asian + Race: Black + Race: Hawaiian or Pacific Islander + Race: White + Race: Two or More Races)</t>
  </si>
  <si>
    <t>Race: Black - % of known race</t>
  </si>
  <si>
    <t>Race: Black / (Race: American Indian or Alaskan Native + Race: Asian + Race: Black + Race: Hawaiian or Pacific Islander + Race: White + Race: Two or More Races)</t>
  </si>
  <si>
    <t>Race: Hawaiian or Pacific Islander - % of known race</t>
  </si>
  <si>
    <t>Race: Hawaiian or Pacific Islander / (Race: American Indian or Alaskan Native + Race: Asian + Race: Black + Race: Hawaiian or Pacific Islander + Race: White + Race: Two or More Races)</t>
  </si>
  <si>
    <t>Race: White - % of known race</t>
  </si>
  <si>
    <t>Race: White / (Race: American Indian or Alaskan Native + Race: Asian + Race: Black + Race: Hawaiian or Pacific Islander + Race: White + Race: Two or More Races)</t>
  </si>
  <si>
    <t>Race: Two or More Races - % of known race</t>
  </si>
  <si>
    <t>Race: Two or More Races / (Race: American Indian or Alaskan Native + Race: Asian + Race: Black + Race: Hawaiian or Pacific Islander + Race: White + Race: Two or More Races)</t>
  </si>
  <si>
    <t>Work team</t>
  </si>
  <si>
    <t>participants_gender_male</t>
  </si>
  <si>
    <t>participants_gender_female</t>
  </si>
  <si>
    <t>participants_gender_prefer_not_to_respond</t>
  </si>
  <si>
    <t>participants_gender_unknown</t>
  </si>
  <si>
    <t>participants_age_youth</t>
  </si>
  <si>
    <t>participants_age_adult</t>
  </si>
  <si>
    <t>participants_age_prefer_not_to_respond</t>
  </si>
  <si>
    <t>participants_age_unknown</t>
  </si>
  <si>
    <t>participants_ethnicity_hispanic</t>
  </si>
  <si>
    <t>participants_ethnicity_non_hispanic</t>
  </si>
  <si>
    <t>participants_ethnicity_prefer_not_to_respond</t>
  </si>
  <si>
    <t>participants_ethnicity_unknown</t>
  </si>
  <si>
    <t>participants_race_amerind</t>
  </si>
  <si>
    <t>participants_race_asian</t>
  </si>
  <si>
    <t>participants_race_black</t>
  </si>
  <si>
    <t>participants_race_hawpac</t>
  </si>
  <si>
    <t>participants_race_white</t>
  </si>
  <si>
    <t>participants_race_two_or_more</t>
  </si>
  <si>
    <t>participants_race_prefer_not_to_respond</t>
  </si>
  <si>
    <t>participants_race_unknown</t>
  </si>
  <si>
    <t>Gender Unknown % All</t>
  </si>
  <si>
    <t>Age Unknown % All</t>
  </si>
  <si>
    <t>Ethnicity Unknown % All</t>
  </si>
  <si>
    <t>Race Unknown % All</t>
  </si>
  <si>
    <t>Gender: Prefer not to respond % All</t>
  </si>
  <si>
    <t>Age: Prefer not to respond % All2</t>
  </si>
  <si>
    <t>Ethnicity: Prefer not to respond % All</t>
  </si>
  <si>
    <t>Race: Prefer not to respond % All</t>
  </si>
  <si>
    <t>Male Percentage of known gender</t>
  </si>
  <si>
    <t>Percentag Female</t>
  </si>
  <si>
    <t>Percentage Youth of known age</t>
  </si>
  <si>
    <t>Percentage Adult of known Age</t>
  </si>
  <si>
    <t>Percentage Hispanic of known ethnicity</t>
  </si>
  <si>
    <t>Percentage non-hispanic of known ethnicity</t>
  </si>
  <si>
    <t>Percentage American Indian of known race</t>
  </si>
  <si>
    <t>Percentage Asian of known race</t>
  </si>
  <si>
    <t>Percentage Black of known race</t>
  </si>
  <si>
    <t>Percentage Hawaiian of known race</t>
  </si>
  <si>
    <t>Percentage White of known race</t>
  </si>
  <si>
    <t>Percentage Two or More Races of known race</t>
  </si>
  <si>
    <t>AABI - Animal Agriculture</t>
  </si>
  <si>
    <t>AABI - Business Management</t>
  </si>
  <si>
    <t>AABI - Consumer Horticulture</t>
  </si>
  <si>
    <t>AABI - Energy</t>
  </si>
  <si>
    <t>AABI - Field Crops</t>
  </si>
  <si>
    <t>AABI - Fruit Crops</t>
  </si>
  <si>
    <t>AABI - Ornamental Horticulture</t>
  </si>
  <si>
    <t>AABI - Vegetables</t>
  </si>
  <si>
    <t>CFEI - Center for Regional Food Systems</t>
  </si>
  <si>
    <t>CFEI - Community Food Systems</t>
  </si>
  <si>
    <t>CFEI - Financial Homeownership Education</t>
  </si>
  <si>
    <t>CFEI - Government and Community Vitality</t>
  </si>
  <si>
    <t>CFEI - LeadNet</t>
  </si>
  <si>
    <t>CFEI - Natural Resources</t>
  </si>
  <si>
    <t>CFEI - Product Center</t>
  </si>
  <si>
    <t>CFEI - Sea Grant</t>
  </si>
  <si>
    <t>CFEI - Tollgate Farm</t>
  </si>
  <si>
    <t>CYI - 4-H</t>
  </si>
  <si>
    <t>CYI - AmeriCorps</t>
  </si>
  <si>
    <t>CYI - Career Exploration and Workforce Development</t>
  </si>
  <si>
    <t>CYI - Child and Family Development</t>
  </si>
  <si>
    <t>CYI - Healthy Living</t>
  </si>
  <si>
    <t>CYI - Leadership and Civic Engagement</t>
  </si>
  <si>
    <t>CYI - Science Literacy</t>
  </si>
  <si>
    <t>CYI &amp; HNI - Michigan Vaccine Project (MVP)</t>
  </si>
  <si>
    <t>ES-237 youth</t>
  </si>
  <si>
    <t>HNI - Food Safety</t>
  </si>
  <si>
    <t>HNI - Health</t>
  </si>
  <si>
    <t>Work Teams</t>
  </si>
  <si>
    <t>The data below comes from demographics as reported on Program Activities in PEARS as of 08/23/2023</t>
  </si>
  <si>
    <t>Extension 2022</t>
  </si>
  <si>
    <t>Extension 2023 YTD as of 8/23/23</t>
  </si>
  <si>
    <t>You can replace this column with demographics of your primary intended audience if you would like. Be sure to rename the column with the correct data source.</t>
  </si>
  <si>
    <t>2021 5-Year ACS Estimates for Michigan</t>
  </si>
  <si>
    <t>x</t>
  </si>
  <si>
    <t>HNI - NPA - EFNEP</t>
  </si>
  <si>
    <t>HNI - NPA - Team Nutrition</t>
  </si>
  <si>
    <t>HNI - NPA - United Dairy Industry of Michigan</t>
  </si>
  <si>
    <t>HNI - Nutrition and Physical Activity</t>
  </si>
  <si>
    <t>SNAP-Ed</t>
  </si>
  <si>
    <t>CFEI - Center for Lakes and Streams</t>
  </si>
  <si>
    <t>CYI - Apple Community Education Initiative</t>
  </si>
  <si>
    <t>CYI - Healthy Living - Mental Health First Aid (MHFA)</t>
  </si>
  <si>
    <t>CYI - Michigan Vaccine Project (MVP)</t>
  </si>
  <si>
    <t>Director’s Office</t>
  </si>
  <si>
    <t>HNI - Michigan Vaccine Project (MVP)</t>
  </si>
  <si>
    <t>CYI - Volunteer Administration (VEST, etc.)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</si>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</sst>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right"/>
    </xf>
    <xf numFmtId="9" fontId="0" fillId="0" borderId="0" xfId="1" applyFont="1"/>
    <xf numFmtId="0" fontId="0" fillId="0" borderId="0" xfId="0" applyAlignment="1">
      <alignment wrapText="1"/>
    </xf>
    <xf numFmtId="9" fontId="0" fillId="0" borderId="0" xfId="1" applyFont="1" applyAlignment="1">
      <alignment wrapText="1"/>
    </xf>
    <xf numFmtId="0" fontId="0" fillId="5" borderId="0" xfId="0" applyFill="1" applyAlignment="1">
      <alignment horizontal="right"/>
    </xf>
    <xf numFmtId="0" fontId="2" fillId="5" borderId="0" xfId="0" applyFont="1" applyFill="1"/>
    <xf numFmtId="0" fontId="0" fillId="5" borderId="0" xfId="0" applyFill="1"/>
    <xf numFmtId="0" fontId="2" fillId="2" borderId="9" xfId="0" applyFon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0" fillId="7" borderId="1" xfId="0" applyFill="1" applyBorder="1" applyAlignment="1">
      <alignment horizontal="right" vertical="center"/>
    </xf>
    <xf numFmtId="0" fontId="0" fillId="7" borderId="4" xfId="0" applyFill="1" applyBorder="1" applyAlignment="1">
      <alignment horizontal="right" vertical="center"/>
    </xf>
    <xf numFmtId="0" fontId="0" fillId="7" borderId="6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6" borderId="6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9" fontId="0" fillId="7" borderId="2" xfId="1" applyFont="1" applyFill="1" applyBorder="1" applyAlignment="1">
      <alignment horizontal="right" vertical="center"/>
    </xf>
    <xf numFmtId="9" fontId="0" fillId="7" borderId="3" xfId="1" applyFont="1" applyFill="1" applyBorder="1" applyAlignment="1">
      <alignment horizontal="right" vertical="center"/>
    </xf>
    <xf numFmtId="9" fontId="0" fillId="7" borderId="0" xfId="1" applyFont="1" applyFill="1" applyBorder="1" applyAlignment="1">
      <alignment horizontal="right" vertical="center"/>
    </xf>
    <xf numFmtId="9" fontId="0" fillId="7" borderId="5" xfId="1" applyFont="1" applyFill="1" applyBorder="1" applyAlignment="1">
      <alignment horizontal="right" vertical="center"/>
    </xf>
    <xf numFmtId="9" fontId="0" fillId="7" borderId="7" xfId="1" applyFont="1" applyFill="1" applyBorder="1" applyAlignment="1">
      <alignment horizontal="right" vertical="center"/>
    </xf>
    <xf numFmtId="9" fontId="0" fillId="7" borderId="8" xfId="1" applyFont="1" applyFill="1" applyBorder="1" applyAlignment="1">
      <alignment horizontal="right" vertical="center"/>
    </xf>
    <xf numFmtId="9" fontId="0" fillId="3" borderId="2" xfId="1" applyFont="1" applyFill="1" applyBorder="1" applyAlignment="1">
      <alignment horizontal="right" vertical="center"/>
    </xf>
    <xf numFmtId="9" fontId="0" fillId="3" borderId="3" xfId="1" applyFont="1" applyFill="1" applyBorder="1" applyAlignment="1">
      <alignment horizontal="right" vertical="center"/>
    </xf>
    <xf numFmtId="9" fontId="0" fillId="3" borderId="0" xfId="1" applyFont="1" applyFill="1" applyBorder="1" applyAlignment="1">
      <alignment horizontal="right" vertical="center"/>
    </xf>
    <xf numFmtId="9" fontId="0" fillId="3" borderId="5" xfId="1" applyFont="1" applyFill="1" applyBorder="1" applyAlignment="1">
      <alignment horizontal="right" vertical="center"/>
    </xf>
    <xf numFmtId="9" fontId="0" fillId="3" borderId="7" xfId="1" applyFont="1" applyFill="1" applyBorder="1" applyAlignment="1">
      <alignment horizontal="right" vertical="center"/>
    </xf>
    <xf numFmtId="9" fontId="0" fillId="3" borderId="8" xfId="1" applyFont="1" applyFill="1" applyBorder="1" applyAlignment="1">
      <alignment horizontal="right" vertical="center"/>
    </xf>
    <xf numFmtId="9" fontId="0" fillId="6" borderId="2" xfId="1" applyFont="1" applyFill="1" applyBorder="1" applyAlignment="1">
      <alignment horizontal="right" vertical="center"/>
    </xf>
    <xf numFmtId="9" fontId="0" fillId="6" borderId="3" xfId="1" applyFont="1" applyFill="1" applyBorder="1" applyAlignment="1">
      <alignment horizontal="right" vertical="center"/>
    </xf>
    <xf numFmtId="9" fontId="0" fillId="6" borderId="7" xfId="1" applyFont="1" applyFill="1" applyBorder="1" applyAlignment="1">
      <alignment horizontal="right" vertical="center"/>
    </xf>
    <xf numFmtId="9" fontId="0" fillId="6" borderId="8" xfId="1" applyFont="1" applyFill="1" applyBorder="1" applyAlignment="1">
      <alignment horizontal="right" vertical="center"/>
    </xf>
    <xf numFmtId="9" fontId="0" fillId="2" borderId="2" xfId="1" applyFont="1" applyFill="1" applyBorder="1" applyAlignment="1">
      <alignment horizontal="right" vertical="center"/>
    </xf>
    <xf numFmtId="9" fontId="0" fillId="2" borderId="3" xfId="1" applyFont="1" applyFill="1" applyBorder="1" applyAlignment="1">
      <alignment horizontal="right" vertical="center"/>
    </xf>
    <xf numFmtId="9" fontId="0" fillId="2" borderId="7" xfId="1" applyFont="1" applyFill="1" applyBorder="1" applyAlignment="1">
      <alignment horizontal="right" vertical="center"/>
    </xf>
    <xf numFmtId="9" fontId="0" fillId="2" borderId="8" xfId="1" applyFont="1" applyFill="1" applyBorder="1" applyAlignment="1">
      <alignment horizontal="right" vertical="center"/>
    </xf>
    <xf numFmtId="9" fontId="0" fillId="4" borderId="2" xfId="1" applyFont="1" applyFill="1" applyBorder="1" applyAlignment="1">
      <alignment horizontal="right" vertical="center"/>
    </xf>
    <xf numFmtId="9" fontId="0" fillId="4" borderId="0" xfId="1" applyFont="1" applyFill="1" applyBorder="1" applyAlignment="1">
      <alignment horizontal="right" vertical="center"/>
    </xf>
    <xf numFmtId="9" fontId="0" fillId="4" borderId="5" xfId="1" applyFont="1" applyFill="1" applyBorder="1" applyAlignment="1">
      <alignment horizontal="right" vertical="center"/>
    </xf>
    <xf numFmtId="9" fontId="0" fillId="4" borderId="7" xfId="1" applyFont="1" applyFill="1" applyBorder="1" applyAlignment="1">
      <alignment horizontal="right" vertical="center"/>
    </xf>
    <xf numFmtId="9" fontId="0" fillId="4" borderId="8" xfId="1" applyFont="1" applyFill="1" applyBorder="1" applyAlignment="1">
      <alignment horizontal="right" vertical="center"/>
    </xf>
    <xf numFmtId="0" fontId="3" fillId="5" borderId="0" xfId="0" applyFont="1" applyFill="1"/>
    <xf numFmtId="0" fontId="2" fillId="0" borderId="0" xfId="0" applyFont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right" vertical="center"/>
    </xf>
    <xf numFmtId="0" fontId="0" fillId="7" borderId="2" xfId="0" applyFill="1" applyBorder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7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3" fillId="5" borderId="0" xfId="0" applyFont="1" applyFill="1" applyAlignment="1">
      <alignment wrapText="1"/>
    </xf>
    <xf numFmtId="164" fontId="0" fillId="6" borderId="2" xfId="0" applyNumberFormat="1" applyFill="1" applyBorder="1" applyAlignment="1">
      <alignment horizontal="right" vertical="center"/>
    </xf>
    <xf numFmtId="164" fontId="0" fillId="6" borderId="7" xfId="1" applyNumberFormat="1" applyFont="1" applyFill="1" applyBorder="1" applyAlignment="1">
      <alignment horizontal="right" vertical="center"/>
    </xf>
    <xf numFmtId="164" fontId="0" fillId="2" borderId="2" xfId="1" applyNumberFormat="1" applyFont="1" applyFill="1" applyBorder="1" applyAlignment="1">
      <alignment horizontal="right" vertical="center"/>
    </xf>
    <xf numFmtId="164" fontId="0" fillId="2" borderId="7" xfId="1" applyNumberFormat="1" applyFont="1" applyFill="1" applyBorder="1" applyAlignment="1">
      <alignment horizontal="right" vertical="center"/>
    </xf>
    <xf numFmtId="164" fontId="0" fillId="4" borderId="2" xfId="1" applyNumberFormat="1" applyFont="1" applyFill="1" applyBorder="1" applyAlignment="1">
      <alignment horizontal="right" vertical="center"/>
    </xf>
    <xf numFmtId="164" fontId="0" fillId="4" borderId="0" xfId="1" applyNumberFormat="1" applyFont="1" applyFill="1" applyBorder="1" applyAlignment="1">
      <alignment horizontal="right" vertical="center"/>
    </xf>
    <xf numFmtId="164" fontId="0" fillId="4" borderId="7" xfId="1" applyNumberFormat="1" applyFont="1" applyFill="1" applyBorder="1" applyAlignment="1">
      <alignment horizontal="right" vertical="center"/>
    </xf>
    <xf numFmtId="164" fontId="6" fillId="4" borderId="3" xfId="1" applyNumberFormat="1" applyFont="1" applyFill="1" applyBorder="1" applyAlignment="1">
      <alignment horizontal="right" vertical="center"/>
    </xf>
    <xf numFmtId="0" fontId="0" fillId="5" borderId="1" xfId="0" applyFill="1" applyBorder="1"/>
    <xf numFmtId="0" fontId="5" fillId="5" borderId="2" xfId="2" applyFont="1" applyFill="1" applyBorder="1" applyAlignment="1">
      <alignment horizontal="right" wrapText="1"/>
    </xf>
    <xf numFmtId="0" fontId="2" fillId="5" borderId="2" xfId="0" applyFont="1" applyFill="1" applyBorder="1" applyAlignment="1">
      <alignment horizontal="right" wrapText="1"/>
    </xf>
    <xf numFmtId="0" fontId="2" fillId="5" borderId="3" xfId="0" applyFont="1" applyFill="1" applyBorder="1" applyAlignment="1">
      <alignment horizontal="right" wrapText="1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8" borderId="9" xfId="0" applyFont="1" applyFill="1" applyBorder="1" applyAlignment="1" applyProtection="1">
      <alignment horizontal="center"/>
      <protection locked="0"/>
    </xf>
    <xf numFmtId="0" fontId="2" fillId="8" borderId="10" xfId="0" applyFont="1" applyFill="1" applyBorder="1" applyAlignment="1" applyProtection="1">
      <alignment horizontal="center"/>
      <protection locked="0"/>
    </xf>
    <xf numFmtId="0" fontId="2" fillId="8" borderId="11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3CFBA5F-7D46-4383-993F-60C61E3E9638}" name="Extension2020" displayName="Extension2020" ref="A1:AP42" totalsRowShown="0" headerRowDxfId="67" dataDxfId="66" headerRowCellStyle="Percent" dataCellStyle="Percent">
  <autoFilter ref="A1:AP42" xr:uid="{53CFBA5F-7D46-4383-993F-60C61E3E9638}"/>
  <tableColumns count="42">
    <tableColumn id="1" xr3:uid="{F4569A45-AC68-4C7D-A6FE-2496D7A0C6DD}" name="Work team"/>
    <tableColumn id="2" xr3:uid="{35E89A83-BE60-4638-89BB-D1E47F829D10}" name="Total Participants"/>
    <tableColumn id="3" xr3:uid="{265EC318-C3DC-4068-98F1-E85333F527A4}" name="participants_gender_male"/>
    <tableColumn id="4" xr3:uid="{B7C9A6C6-DBA9-4111-B1BF-83E0CEF5A357}" name="participants_gender_female"/>
    <tableColumn id="5" xr3:uid="{015F5F19-C309-43CE-8A3A-207E233446FD}" name="participants_gender_prefer_not_to_respond"/>
    <tableColumn id="6" xr3:uid="{42333312-C9E0-4F80-88AB-54403D604FDA}" name="participants_gender_unknown"/>
    <tableColumn id="7" xr3:uid="{2F1FB91C-D538-489D-B2A3-754DFAC43976}" name="participants_age_youth"/>
    <tableColumn id="8" xr3:uid="{1EAD0704-9A92-4C50-BC38-0C5B6E133A34}" name="participants_age_adult"/>
    <tableColumn id="9" xr3:uid="{3A5D22E9-CEBD-4C2C-A82E-5B304CCC9A25}" name="participants_age_prefer_not_to_respond"/>
    <tableColumn id="10" xr3:uid="{A49DD30F-CC8B-4445-BDFC-A7B064C83BA6}" name="participants_age_unknown"/>
    <tableColumn id="11" xr3:uid="{E3BBABA2-1EAB-4A9A-BA7B-09C98D342DAF}" name="participants_ethnicity_hispanic"/>
    <tableColumn id="12" xr3:uid="{D7F7844B-8D56-4204-8C74-6FC4C7871B85}" name="participants_ethnicity_non_hispanic"/>
    <tableColumn id="13" xr3:uid="{892A0D41-22C0-40DD-9DD9-6C06B2B07B43}" name="participants_ethnicity_prefer_not_to_respond"/>
    <tableColumn id="14" xr3:uid="{246538AF-98A6-4B2B-A0A4-1D67D4C5EEFD}" name="participants_ethnicity_unknown"/>
    <tableColumn id="15" xr3:uid="{4BDDA3B3-B457-4034-B0B8-9F80032B662D}" name="participants_race_amerind"/>
    <tableColumn id="16" xr3:uid="{74DBE531-7645-44BC-AD4A-89402BFD45BC}" name="participants_race_asian"/>
    <tableColumn id="17" xr3:uid="{BCFFEED1-FC20-4895-B7DC-C3210C6FC131}" name="participants_race_black"/>
    <tableColumn id="18" xr3:uid="{361F6F0E-800C-4219-A4AB-789CFE4F09E7}" name="participants_race_hawpac"/>
    <tableColumn id="19" xr3:uid="{8205D3CC-9332-4503-A64C-C93E8E0F29FA}" name="participants_race_white"/>
    <tableColumn id="20" xr3:uid="{50B8B9DA-38BA-4282-AE64-57A5B3B40FC3}" name="participants_race_two_or_more"/>
    <tableColumn id="21" xr3:uid="{A42EB231-3982-4CB2-85C9-CEC74B192D67}" name="participants_race_prefer_not_to_respond"/>
    <tableColumn id="22" xr3:uid="{E348A5D7-63B3-4F39-89A1-52672E8146ED}" name="participants_race_unknown"/>
    <tableColumn id="23" xr3:uid="{C112E6EE-1E7F-431F-B9F1-F89DBDD37B41}" name="Gender Unknown % All" dataCellStyle="Percent"/>
    <tableColumn id="24" xr3:uid="{0B57232B-375F-4695-A676-830C4BFB42F2}" name="Age Unknown % All" dataCellStyle="Percent"/>
    <tableColumn id="25" xr3:uid="{5B3970EA-0A83-454A-84B1-9C3B334E9B82}" name="Ethnicity Unknown % All" dataCellStyle="Percent"/>
    <tableColumn id="26" xr3:uid="{DB72A6B0-FE5E-42A1-B48A-780981E20292}" name="Race Unknown % All" dataCellStyle="Percent"/>
    <tableColumn id="27" xr3:uid="{C893870E-2CCA-48CA-9C36-4C53632EAB04}" name="Gender: Prefer not to respond % All" dataCellStyle="Percent"/>
    <tableColumn id="28" xr3:uid="{0DA0B65F-731A-4A26-9E84-BA1692BC074E}" name="Age: Prefer not to respond % All2" dataDxfId="65" dataCellStyle="Percent"/>
    <tableColumn id="29" xr3:uid="{C5572ACA-59C9-4936-85B9-F97EF328010D}" name="Ethnicity: Prefer not to respond % All" dataDxfId="64" dataCellStyle="Percent"/>
    <tableColumn id="30" xr3:uid="{743639C8-A09B-4C59-8AB7-D7016FA79C0B}" name="Race: Prefer not to respond % All" dataDxfId="63" dataCellStyle="Percent"/>
    <tableColumn id="31" xr3:uid="{5327AAF7-CFF4-49A0-8822-9A678128D123}" name="Male Percentage of known gender" dataDxfId="62" dataCellStyle="Percent"/>
    <tableColumn id="32" xr3:uid="{1F1A7AED-F9FF-4C9E-955A-0F55B7C57ED7}" name="Percentag Female" dataDxfId="61" dataCellStyle="Percent"/>
    <tableColumn id="33" xr3:uid="{413AFCF3-C62A-42F6-9B1C-B4326942A113}" name="Percentage Youth of known age" dataDxfId="60" dataCellStyle="Percent"/>
    <tableColumn id="34" xr3:uid="{F019647F-79A5-4A17-8A0B-53E8AAF20CDA}" name="Percentage Adult of known Age" dataDxfId="59" dataCellStyle="Percent"/>
    <tableColumn id="35" xr3:uid="{3060815B-D5D1-47CB-BB4E-59444D088030}" name="Percentage Hispanic of known ethnicity" dataDxfId="58" dataCellStyle="Percent"/>
    <tableColumn id="36" xr3:uid="{6D5FB3E6-0653-42BD-A96F-650A05139DCA}" name="Percentage non-hispanic of known ethnicity" dataDxfId="57" dataCellStyle="Percent"/>
    <tableColumn id="37" xr3:uid="{3C6C2CCB-0B60-4D73-8239-809C53BB3054}" name="Percentage American Indian of known race" dataDxfId="56" dataCellStyle="Percent"/>
    <tableColumn id="38" xr3:uid="{B3CD6E78-A5CA-4D0D-B043-D9855FD31C95}" name="Percentage Asian of known race" dataDxfId="55" dataCellStyle="Percent"/>
    <tableColumn id="39" xr3:uid="{BB184361-F456-4ECB-B8A7-950884FEECA1}" name="Percentage Black of known race" dataDxfId="54" dataCellStyle="Percent"/>
    <tableColumn id="40" xr3:uid="{13350D28-E467-4D56-B76F-890159A225F7}" name="Percentage Hawaiian of known race" dataDxfId="53" dataCellStyle="Percent"/>
    <tableColumn id="41" xr3:uid="{041ADFD7-192B-4C68-B983-5134E13E5DA8}" name="Percentage White of known race" dataDxfId="52" dataCellStyle="Percent"/>
    <tableColumn id="42" xr3:uid="{23E55ECF-FE6C-409F-8F33-EE65D4676A88}" name="Percentage Two or More Races of known race" dataDxfId="51" dataCellStyle="Percen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16A84B1-C0BF-4AEE-A8A0-5044AE91F341}" name="Extension2021" displayName="Extension2021" ref="A1:AP42" totalsRowShown="0" headerRowDxfId="50" dataDxfId="49" headerRowCellStyle="Percent" dataCellStyle="Percent">
  <autoFilter ref="A1:AP42" xr:uid="{D16A84B1-C0BF-4AEE-A8A0-5044AE91F341}"/>
  <tableColumns count="42">
    <tableColumn id="1" xr3:uid="{BC291D8B-5215-4F78-9468-246DD0DED62E}" name="Work team"/>
    <tableColumn id="2" xr3:uid="{1CAD3E65-AF29-4C75-B896-E411ABF7128E}" name="Total Participants"/>
    <tableColumn id="3" xr3:uid="{D2B1D87E-4D2E-4403-9799-27BCEC268167}" name="participants_gender_male"/>
    <tableColumn id="4" xr3:uid="{69C04141-F639-49F2-9806-27F30FB72DA0}" name="participants_gender_female"/>
    <tableColumn id="5" xr3:uid="{76F2475A-8574-4210-B97E-C03DD5603ADC}" name="participants_gender_prefer_not_to_respond"/>
    <tableColumn id="6" xr3:uid="{46B75222-F378-4B40-B077-C986731FE980}" name="participants_gender_unknown"/>
    <tableColumn id="7" xr3:uid="{2AC8C8B6-2660-4A9C-BD16-BE4D9ED2A073}" name="participants_age_youth"/>
    <tableColumn id="8" xr3:uid="{3CECC66E-725F-44B2-80E2-01F745181B1D}" name="participants_age_adult"/>
    <tableColumn id="9" xr3:uid="{31C2D39C-29D1-4963-A882-A1B1650A032E}" name="participants_age_prefer_not_to_respond"/>
    <tableColumn id="10" xr3:uid="{88387E82-2A0D-45D7-AA7E-D56C570D60EF}" name="participants_age_unknown"/>
    <tableColumn id="11" xr3:uid="{38A9C73F-68A8-4910-9A21-DFE741027072}" name="participants_ethnicity_hispanic"/>
    <tableColumn id="12" xr3:uid="{E41FCC74-FD4D-4869-8666-34BA114F9A0E}" name="participants_ethnicity_non_hispanic"/>
    <tableColumn id="13" xr3:uid="{1AEADC9F-3899-4B62-A1E9-C2FF4C0FB70B}" name="participants_ethnicity_prefer_not_to_respond"/>
    <tableColumn id="14" xr3:uid="{31039731-9D7C-482A-8451-20652F8340FF}" name="participants_ethnicity_unknown"/>
    <tableColumn id="15" xr3:uid="{CC6D5AA9-2B1E-4EE3-ACC4-6625420F4D83}" name="participants_race_amerind"/>
    <tableColumn id="16" xr3:uid="{1C70364C-A373-44B6-BA03-17578E424DF2}" name="participants_race_asian"/>
    <tableColumn id="17" xr3:uid="{F80447F6-47CA-4BA6-9636-DBE92B3C0922}" name="participants_race_black"/>
    <tableColumn id="18" xr3:uid="{6D959D15-8C23-4395-8AE2-D658E5A031C2}" name="participants_race_hawpac"/>
    <tableColumn id="19" xr3:uid="{3044BA9A-1DE5-4774-8FEC-BC03A564BFE2}" name="participants_race_white"/>
    <tableColumn id="20" xr3:uid="{C929D40F-DE7C-4EDB-A533-A9AA3602E1D2}" name="participants_race_two_or_more"/>
    <tableColumn id="21" xr3:uid="{1965F731-349C-4E5C-9B2D-8E7E60DDE773}" name="participants_race_prefer_not_to_respond"/>
    <tableColumn id="22" xr3:uid="{93F3E789-504E-43BF-84FD-8649F218DFD0}" name="participants_race_unknown"/>
    <tableColumn id="23" xr3:uid="{99B29422-2304-4FBF-B272-B3DF1017D411}" name="Gender Unknown % All" dataCellStyle="Percent"/>
    <tableColumn id="24" xr3:uid="{B2443D4A-1A87-4914-BA19-65AA8F7E54F6}" name="Age Unknown % All" dataCellStyle="Percent"/>
    <tableColumn id="25" xr3:uid="{D5B83622-146F-4AE0-9101-79B03EC792BD}" name="Ethnicity Unknown % All" dataCellStyle="Percent"/>
    <tableColumn id="26" xr3:uid="{CE1E319D-5429-4DAA-9399-A1F792FD5CD1}" name="Race Unknown % All" dataCellStyle="Percent"/>
    <tableColumn id="27" xr3:uid="{510CB11E-DB54-42FF-A79B-2F530235D89E}" name="Gender: Prefer not to respond % All" dataCellStyle="Percent"/>
    <tableColumn id="28" xr3:uid="{765DFEA2-D281-4CDB-A4A4-9E65E598A2F9}" name="Age: Prefer not to respond % All2" dataDxfId="48" dataCellStyle="Percent"/>
    <tableColumn id="29" xr3:uid="{CAF009C0-BE54-4A04-9DFB-E41D9B1AF8DD}" name="Ethnicity: Prefer not to respond % All" dataDxfId="47" dataCellStyle="Percent"/>
    <tableColumn id="30" xr3:uid="{F6AC8E91-75FE-442C-B762-D165CB16312A}" name="Race: Prefer not to respond % All" dataDxfId="46" dataCellStyle="Percent"/>
    <tableColumn id="31" xr3:uid="{AD4E34C7-8E10-4AB3-85B8-8934AAAD479B}" name="Male Percentage of known gender" dataDxfId="45" dataCellStyle="Percent"/>
    <tableColumn id="32" xr3:uid="{FB7FFFEB-E9B5-417E-8726-A4C028560F72}" name="Percentag Female" dataDxfId="44" dataCellStyle="Percent"/>
    <tableColumn id="33" xr3:uid="{3FBDFBBA-BFF7-4E62-B8AB-8B90BA908304}" name="Percentage Youth of known age" dataDxfId="43" dataCellStyle="Percent"/>
    <tableColumn id="34" xr3:uid="{005246DB-D98B-45A0-8352-A3AD7AE9BD64}" name="Percentage Adult of known Age" dataDxfId="42" dataCellStyle="Percent"/>
    <tableColumn id="35" xr3:uid="{B17EF394-813C-4088-806F-04AA67D234B5}" name="Percentage Hispanic of known ethnicity" dataDxfId="41" dataCellStyle="Percent"/>
    <tableColumn id="36" xr3:uid="{6E2AE0EA-9720-41E3-895D-AC66DD068F5F}" name="Percentage non-hispanic of known ethnicity" dataDxfId="40" dataCellStyle="Percent"/>
    <tableColumn id="37" xr3:uid="{754086D7-09DE-4BC0-8A9B-F2310CD7E4C1}" name="Percentage American Indian of known race" dataDxfId="39" dataCellStyle="Percent"/>
    <tableColumn id="38" xr3:uid="{01431BE3-A9FC-490C-9084-A4128EBDE148}" name="Percentage Asian of known race" dataDxfId="38" dataCellStyle="Percent"/>
    <tableColumn id="39" xr3:uid="{C35BDEAD-04F6-438A-872C-5B73672C3B4E}" name="Percentage Black of known race" dataDxfId="37" dataCellStyle="Percent"/>
    <tableColumn id="40" xr3:uid="{7E02B97B-1D11-43D8-A217-5F536B5BE9BA}" name="Percentage Hawaiian of known race" dataDxfId="36" dataCellStyle="Percent"/>
    <tableColumn id="41" xr3:uid="{400887FA-9351-4DDA-B931-A642427F2EDE}" name="Percentage White of known race" dataDxfId="35" dataCellStyle="Percent"/>
    <tableColumn id="42" xr3:uid="{313AA1FB-271B-4A70-A500-5D2E10372E24}" name="Percentage Two or More Races of known race" dataDxfId="34" dataCellStyle="Percen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2155150-A639-4F12-B08F-30EBAA98B394}" name="Extension2022" displayName="Extension2022" ref="A1:AP42" totalsRowShown="0" headerRowDxfId="33" dataDxfId="32" headerRowCellStyle="Percent" dataCellStyle="Percent">
  <autoFilter ref="A1:AP42" xr:uid="{72155150-A639-4F12-B08F-30EBAA98B394}"/>
  <tableColumns count="42">
    <tableColumn id="1" xr3:uid="{01534E9B-C88C-4E26-AF87-1DBD4DC7FB74}" name="Work team"/>
    <tableColumn id="2" xr3:uid="{9E9C54A4-F715-42F3-A0EC-929DA9A20F24}" name="Total Participants"/>
    <tableColumn id="3" xr3:uid="{EF1D7E8E-E34E-4C6B-8788-C3E8C3CBAD4E}" name="participants_gender_male"/>
    <tableColumn id="4" xr3:uid="{330066EA-A82B-4DAC-8051-E665B3BFA539}" name="participants_gender_female"/>
    <tableColumn id="5" xr3:uid="{F9AEB81D-358E-40CA-AD71-7F209CB3F610}" name="participants_gender_prefer_not_to_respond"/>
    <tableColumn id="6" xr3:uid="{99D16026-4497-449D-A9A7-B1FB769DF9FB}" name="participants_gender_unknown"/>
    <tableColumn id="7" xr3:uid="{87463D65-FD6C-4496-9E1C-38AFE58F7BDC}" name="participants_age_youth"/>
    <tableColumn id="8" xr3:uid="{5CDA71D0-5B86-4A3D-967D-D9AF215073C5}" name="participants_age_adult"/>
    <tableColumn id="9" xr3:uid="{C696CA16-AFFB-4C7A-BD94-A3CED796A101}" name="participants_age_prefer_not_to_respond"/>
    <tableColumn id="10" xr3:uid="{C37254C6-395C-4287-B75D-93B0CF176EDC}" name="participants_age_unknown"/>
    <tableColumn id="11" xr3:uid="{AD2CEC9E-3EBE-4EFC-B4AC-AE28205C3CC8}" name="participants_ethnicity_hispanic"/>
    <tableColumn id="12" xr3:uid="{8FED79AE-1396-46FB-AE42-6EC7036079E9}" name="participants_ethnicity_non_hispanic"/>
    <tableColumn id="13" xr3:uid="{B7971DC8-CB78-4310-B79A-8454C96BFADC}" name="participants_ethnicity_prefer_not_to_respond"/>
    <tableColumn id="14" xr3:uid="{33FED504-E68C-41F9-824A-F5EAB6632005}" name="participants_ethnicity_unknown"/>
    <tableColumn id="15" xr3:uid="{CFF1BDFD-320E-4D69-A5EB-010C68D2B691}" name="participants_race_amerind"/>
    <tableColumn id="16" xr3:uid="{F9BCAAE6-C000-485E-BB6E-4E084FFDAC8B}" name="participants_race_asian"/>
    <tableColumn id="17" xr3:uid="{AD3E12C8-39D6-4101-810C-8717272632B5}" name="participants_race_black"/>
    <tableColumn id="18" xr3:uid="{6398FDE8-BF5C-49F9-86E9-9433ADB87C93}" name="participants_race_hawpac"/>
    <tableColumn id="19" xr3:uid="{E40AC515-6561-43C6-8031-E13EC30AD043}" name="participants_race_white"/>
    <tableColumn id="20" xr3:uid="{32CC2BF2-A933-4B1B-A2B3-3DB576AAF518}" name="participants_race_two_or_more"/>
    <tableColumn id="21" xr3:uid="{0709ADE2-9D4C-40BF-892C-59742A267DB9}" name="participants_race_prefer_not_to_respond"/>
    <tableColumn id="22" xr3:uid="{D28C773F-8C4A-4413-96EA-C49F0E6B2B2E}" name="participants_race_unknown"/>
    <tableColumn id="23" xr3:uid="{5C5CACFD-4938-4B57-9E70-C7F9CD6DEFFB}" name="Gender Unknown % All" dataCellStyle="Percent"/>
    <tableColumn id="24" xr3:uid="{161C6CD6-EBCE-4584-B543-E7D372B1FB16}" name="Age Unknown % All" dataCellStyle="Percent"/>
    <tableColumn id="25" xr3:uid="{87BD3A5F-B392-439F-94C6-910AE90FFC8A}" name="Ethnicity Unknown % All" dataCellStyle="Percent"/>
    <tableColumn id="26" xr3:uid="{816DD558-28AF-47B8-886C-4BD6AB10374F}" name="Race Unknown % All" dataCellStyle="Percent"/>
    <tableColumn id="27" xr3:uid="{057E8DC2-EF95-4D05-BBD7-0DE0B6996BE3}" name="Gender: Prefer not to respond % All" dataCellStyle="Percent"/>
    <tableColumn id="28" xr3:uid="{D9FC3320-7A0B-42CD-954F-C4B1B1CD4E5B}" name="Age: Prefer not to respond % All2" dataDxfId="31" dataCellStyle="Percent"/>
    <tableColumn id="29" xr3:uid="{A053AE6B-FA08-4D9C-9CBB-CA0F7350816E}" name="Ethnicity: Prefer not to respond % All" dataDxfId="30" dataCellStyle="Percent"/>
    <tableColumn id="30" xr3:uid="{E89B5445-6EE0-4A2F-BA4F-C6439B09E4DB}" name="Race: Prefer not to respond % All" dataDxfId="29" dataCellStyle="Percent"/>
    <tableColumn id="31" xr3:uid="{0305702C-C0CB-4116-9ABD-5201496BCD58}" name="Male Percentage of known gender" dataDxfId="28" dataCellStyle="Percent"/>
    <tableColumn id="32" xr3:uid="{50C21C46-6928-4BC5-AA74-7E2EAAA3908C}" name="Percentag Female" dataDxfId="27" dataCellStyle="Percent"/>
    <tableColumn id="33" xr3:uid="{685221BC-A233-49AF-9402-E74929B5EC81}" name="Percentage Youth of known age" dataDxfId="26" dataCellStyle="Percent"/>
    <tableColumn id="34" xr3:uid="{7A59046E-9006-4E96-9F59-0B60B4DF8A21}" name="Percentage Adult of known Age" dataDxfId="25" dataCellStyle="Percent"/>
    <tableColumn id="35" xr3:uid="{3E1D0A73-59A3-4AAB-A96D-59F268DFE0B0}" name="Percentage Hispanic of known ethnicity" dataDxfId="24" dataCellStyle="Percent"/>
    <tableColumn id="36" xr3:uid="{2CF898AC-A1CD-4535-9CBB-C1F7FD24EB7E}" name="Percentage non-hispanic of known ethnicity" dataDxfId="23" dataCellStyle="Percent"/>
    <tableColumn id="37" xr3:uid="{8E6D591F-F76D-403F-A53D-BB8A55B49C0D}" name="Percentage American Indian of known race" dataDxfId="22" dataCellStyle="Percent"/>
    <tableColumn id="38" xr3:uid="{679D74D7-FCDC-44F1-ACAA-D0A13C87FE4B}" name="Percentage Asian of known race" dataDxfId="21" dataCellStyle="Percent"/>
    <tableColumn id="39" xr3:uid="{7E36F634-746B-4496-8FDD-AA99E2ED4732}" name="Percentage Black of known race" dataDxfId="20" dataCellStyle="Percent"/>
    <tableColumn id="40" xr3:uid="{146FE369-7DFA-46B7-BC71-C140A0A5E096}" name="Percentage Hawaiian of known race" dataDxfId="19" dataCellStyle="Percent"/>
    <tableColumn id="41" xr3:uid="{1233B92C-DDBE-4FF1-88FE-427DA12081E2}" name="Percentage White of known race" dataDxfId="18" dataCellStyle="Percent"/>
    <tableColumn id="42" xr3:uid="{BE608B7A-1E94-4A4E-9A7D-38EEE8B3F996}" name="Percentage Two or More Races of known race" dataDxfId="17" dataCellStyle="Percen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29BCCE-7797-40BE-963B-0A3A6C702666}" name="Extension2023" displayName="Extension2023" ref="A1:AP42" totalsRowShown="0" headerRowDxfId="16" dataDxfId="15" headerRowCellStyle="Percent" dataCellStyle="Percent">
  <autoFilter ref="A1:AP42" xr:uid="{1929BCCE-7797-40BE-963B-0A3A6C702666}"/>
  <tableColumns count="42">
    <tableColumn id="1" xr3:uid="{3863DB99-134B-436C-8466-D9781816A855}" name="Work team"/>
    <tableColumn id="2" xr3:uid="{7173450F-B12A-44CE-8F83-C3C51BFD48C5}" name="Total Participants"/>
    <tableColumn id="3" xr3:uid="{34B85841-A42B-4D99-9EE2-2F91538A0A6D}" name="participants_gender_male"/>
    <tableColumn id="4" xr3:uid="{6EC3EBF2-C590-494F-AA46-9A2B4FDF577F}" name="participants_gender_female"/>
    <tableColumn id="5" xr3:uid="{3C1F57EA-A07A-4D59-BCCE-CC3905122E29}" name="participants_gender_prefer_not_to_respond"/>
    <tableColumn id="6" xr3:uid="{B48270A1-E275-416E-A955-FA9D19AC2CBC}" name="participants_gender_unknown"/>
    <tableColumn id="7" xr3:uid="{EB325BAA-25D6-4C43-B3AF-5DC826A4684B}" name="participants_age_youth"/>
    <tableColumn id="8" xr3:uid="{D6E2AFBB-1316-4CE9-82CC-0FC1DC17A0F1}" name="participants_age_adult"/>
    <tableColumn id="9" xr3:uid="{F6B1CBFB-8266-407B-8357-052A023F5A5C}" name="participants_age_prefer_not_to_respond"/>
    <tableColumn id="10" xr3:uid="{FCD0C18E-7427-4EE1-87A9-23C962CF67DC}" name="participants_age_unknown"/>
    <tableColumn id="11" xr3:uid="{9494E956-2830-4173-B628-028C12C3033D}" name="participants_ethnicity_hispanic"/>
    <tableColumn id="12" xr3:uid="{7673C719-64E9-4A76-8DF4-360BB715A148}" name="participants_ethnicity_non_hispanic"/>
    <tableColumn id="13" xr3:uid="{84625EA7-A91D-4235-8B73-9C80049B3DEC}" name="participants_ethnicity_prefer_not_to_respond"/>
    <tableColumn id="14" xr3:uid="{AB69537C-7748-4636-BBAB-706F086D30F3}" name="participants_ethnicity_unknown"/>
    <tableColumn id="15" xr3:uid="{D547DB4F-0FB0-4A62-9C14-6F73A7174DCD}" name="participants_race_amerind"/>
    <tableColumn id="16" xr3:uid="{D09FF83A-2C8C-4006-A908-59CDE6F17B60}" name="participants_race_asian"/>
    <tableColumn id="17" xr3:uid="{6121C89F-37FF-4AB5-B854-9AD488D41BED}" name="participants_race_black"/>
    <tableColumn id="18" xr3:uid="{EB0E5A4F-5078-4AE7-99F1-B29A63C4994C}" name="participants_race_hawpac"/>
    <tableColumn id="19" xr3:uid="{D4089E1D-98CD-4D64-A075-3F982892C8BD}" name="participants_race_white"/>
    <tableColumn id="20" xr3:uid="{6774473B-8C61-4C37-8A54-C4ABF42BB54F}" name="participants_race_two_or_more"/>
    <tableColumn id="21" xr3:uid="{F29BE780-8228-4A56-8057-CF782B90AA1F}" name="participants_race_prefer_not_to_respond"/>
    <tableColumn id="22" xr3:uid="{A222A5C3-6C1E-4568-9D48-0EDDC991999C}" name="participants_race_unknown"/>
    <tableColumn id="23" xr3:uid="{3BD33125-0D7E-4C62-8926-32F4337F9F14}" name="Gender Unknown % All" dataCellStyle="Percent"/>
    <tableColumn id="24" xr3:uid="{C5CC121B-5774-4808-A1B7-9BF702D5E958}" name="Age Unknown % All" dataCellStyle="Percent"/>
    <tableColumn id="25" xr3:uid="{EC669F08-16DD-423E-A473-98EE392A371B}" name="Ethnicity Unknown % All" dataCellStyle="Percent"/>
    <tableColumn id="26" xr3:uid="{46C215BB-C5BD-476F-82CE-3C61FAACC80D}" name="Race Unknown % All" dataCellStyle="Percent"/>
    <tableColumn id="27" xr3:uid="{F3488EFC-0773-4498-B8CE-B6D72AD5F37A}" name="Gender: Prefer not to respond % All" dataCellStyle="Percent"/>
    <tableColumn id="28" xr3:uid="{C29890C5-25EB-4853-8645-81202ADFE7EF}" name="Age: Prefer not to respond % All2" dataDxfId="14" dataCellStyle="Percent"/>
    <tableColumn id="29" xr3:uid="{B1B1113D-E31A-4A49-8B52-E2740FBB9E3C}" name="Ethnicity: Prefer not to respond % All" dataDxfId="13" dataCellStyle="Percent"/>
    <tableColumn id="30" xr3:uid="{ACD9E80E-C18F-4169-B628-9BE2DE31068E}" name="Race: Prefer not to respond % All" dataDxfId="12" dataCellStyle="Percent"/>
    <tableColumn id="31" xr3:uid="{66798CCD-7284-4062-A9C0-15FB4E2C6F10}" name="Male Percentage of known gender" dataDxfId="11" dataCellStyle="Percent"/>
    <tableColumn id="32" xr3:uid="{5ACB71CF-F283-4844-AA4F-D607089B5218}" name="Percentag Female" dataDxfId="10" dataCellStyle="Percent"/>
    <tableColumn id="33" xr3:uid="{59D54DB4-59B7-400C-A6C0-88CE6E357D33}" name="Percentage Youth of known age" dataDxfId="9" dataCellStyle="Percent"/>
    <tableColumn id="34" xr3:uid="{966DC55C-6C4C-4B88-83B6-8EAE0FEA899E}" name="Percentage Adult of known Age" dataDxfId="8" dataCellStyle="Percent"/>
    <tableColumn id="35" xr3:uid="{1E6320F1-B6FA-4C6A-BC8F-A19D50435A4D}" name="Percentage Hispanic of known ethnicity" dataDxfId="7" dataCellStyle="Percent"/>
    <tableColumn id="36" xr3:uid="{E93D2D24-07D3-4840-BF8C-4F0944D4B92F}" name="Percentage non-hispanic of known ethnicity" dataDxfId="6" dataCellStyle="Percent"/>
    <tableColumn id="37" xr3:uid="{BE28EE16-FD30-4C9A-9E98-625F2B12C2C0}" name="Percentage American Indian of known race" dataDxfId="5" dataCellStyle="Percent"/>
    <tableColumn id="38" xr3:uid="{961C6F34-3974-43EC-8D01-28D60A30F76E}" name="Percentage Asian of known race" dataDxfId="4" dataCellStyle="Percent"/>
    <tableColumn id="39" xr3:uid="{2B9EC46A-D87B-444F-8DA0-3370CC1E3215}" name="Percentage Black of known race" dataDxfId="3" dataCellStyle="Percent"/>
    <tableColumn id="40" xr3:uid="{509B1536-DF3F-4C98-8C4D-9987EBA59F2F}" name="Percentage Hawaiian of known race" dataDxfId="2" dataCellStyle="Percent"/>
    <tableColumn id="41" xr3:uid="{97D2AFF9-3976-4C71-9331-E3F370234A00}" name="Percentage White of known race" dataDxfId="1" dataCellStyle="Percent"/>
    <tableColumn id="42" xr3:uid="{036C83ED-7AB0-4138-9D86-B9CECE654245}" name="Percentage Two or More Races of known race" dataDxfId="0" dataCellStyle="Percent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E9F7B0-1B50-4256-8248-0189436AA885}" name="WorkTeams" displayName="WorkTeams" ref="A1:A35" totalsRowShown="0">
  <autoFilter ref="A1:A35" xr:uid="{62E9F7B0-1B50-4256-8248-0189436AA885}"/>
  <tableColumns count="1">
    <tableColumn id="1" xr3:uid="{443A9BBD-60D5-4CD2-8461-BAC5DFC97993}" name="Work Team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census.gov/cedsci/table?q=michigan%20demographics&amp;g=0400000US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B1" workbookViewId="0">
      <selection activeCell="I6" sqref="I6"/>
    </sheetView>
  </sheetViews>
  <sheetFormatPr defaultColWidth="0" defaultRowHeight="14.5" zeroHeight="1" x14ac:dyDescent="0.35"/>
  <cols>
    <col min="1" max="1" width="6.453125" style="7" customWidth="1"/>
    <col min="2" max="2" width="55.453125" customWidth="1"/>
    <col min="3" max="3" width="18.54296875" customWidth="1"/>
    <col min="4" max="7" width="10.36328125" style="1" customWidth="1"/>
    <col min="8" max="8" width="2.453125" customWidth="1"/>
    <col min="9" max="9" width="160.81640625" bestFit="1" customWidth="1"/>
    <col min="10" max="16384" width="8.7265625" hidden="1"/>
  </cols>
  <sheetData>
    <row r="1" spans="1:9" x14ac:dyDescent="0.35">
      <c r="B1" s="6" t="s">
        <v>0</v>
      </c>
      <c r="C1" s="6"/>
      <c r="D1" s="5"/>
      <c r="E1" s="5"/>
      <c r="F1" s="5"/>
      <c r="G1" s="5"/>
      <c r="H1" s="7"/>
      <c r="I1" s="7"/>
    </row>
    <row r="2" spans="1:9" ht="7" customHeight="1" thickBot="1" x14ac:dyDescent="0.4">
      <c r="B2" s="7"/>
      <c r="C2" s="7"/>
      <c r="D2" s="5"/>
      <c r="E2" s="5"/>
      <c r="F2" s="5"/>
      <c r="G2" s="5"/>
      <c r="H2" s="7"/>
      <c r="I2" s="7"/>
    </row>
    <row r="3" spans="1:9" ht="26.15" customHeight="1" thickBot="1" x14ac:dyDescent="0.4">
      <c r="B3" s="76" t="s">
        <v>92</v>
      </c>
      <c r="C3" s="77"/>
      <c r="D3" s="77"/>
      <c r="E3" s="77"/>
      <c r="F3" s="78"/>
      <c r="G3" s="52"/>
      <c r="H3" s="7"/>
      <c r="I3" s="7"/>
    </row>
    <row r="4" spans="1:9" ht="23.5" customHeight="1" x14ac:dyDescent="0.35">
      <c r="B4" s="7"/>
      <c r="C4" s="7"/>
      <c r="D4" s="5"/>
      <c r="E4" s="5"/>
      <c r="F4" s="5"/>
      <c r="G4" s="5"/>
      <c r="H4" s="7"/>
      <c r="I4" s="7"/>
    </row>
    <row r="5" spans="1:9" x14ac:dyDescent="0.35">
      <c r="B5" s="51" t="s">
        <v>117</v>
      </c>
      <c r="C5" s="51"/>
      <c r="D5" s="5"/>
      <c r="E5" s="5"/>
      <c r="F5" s="5"/>
      <c r="G5" s="5"/>
      <c r="H5" s="7"/>
      <c r="I5" s="7" t="s">
        <v>2</v>
      </c>
    </row>
    <row r="6" spans="1:9" ht="64.5" thickBot="1" x14ac:dyDescent="0.4">
      <c r="B6" s="51"/>
      <c r="C6" s="60" t="s">
        <v>120</v>
      </c>
      <c r="D6" s="5"/>
      <c r="E6" s="5"/>
      <c r="F6" s="5"/>
      <c r="G6" s="5"/>
      <c r="H6" s="7"/>
      <c r="I6" s="7"/>
    </row>
    <row r="7" spans="1:9" ht="58.5" thickBot="1" x14ac:dyDescent="0.4">
      <c r="B7" s="69"/>
      <c r="C7" s="70" t="s">
        <v>121</v>
      </c>
      <c r="D7" s="71" t="s">
        <v>3</v>
      </c>
      <c r="E7" s="71" t="s">
        <v>4</v>
      </c>
      <c r="F7" s="71" t="s">
        <v>118</v>
      </c>
      <c r="G7" s="72" t="s">
        <v>119</v>
      </c>
      <c r="H7" s="7"/>
      <c r="I7" s="7"/>
    </row>
    <row r="8" spans="1:9" s="10" customFormat="1" ht="19" customHeight="1" thickBot="1" x14ac:dyDescent="0.4">
      <c r="A8" s="9"/>
      <c r="B8" s="8" t="s">
        <v>5</v>
      </c>
      <c r="C8" s="53" t="s">
        <v>122</v>
      </c>
      <c r="D8" s="24" cm="1">
        <f t="array" ref="D8">VLOOKUP($B$3,Extension2020[],COLUMN(Extension2020[Total Participants]),FALSE)</f>
        <v>19041</v>
      </c>
      <c r="E8" s="24" cm="1">
        <f t="array" ref="E8">VLOOKUP($B$3,Extension2021[],COLUMN(Extension2021[Total Participants]),FALSE)</f>
        <v>11565</v>
      </c>
      <c r="F8" s="24" cm="1">
        <f t="array" ref="F8">VLOOKUP($B$3,Extension2022[],COLUMN(Extension2022[Total Participants]),FALSE)</f>
        <v>12844</v>
      </c>
      <c r="G8" s="25" cm="1">
        <f t="array" ref="G8">VLOOKUP($B$3,Extension2023[],COLUMN(Extension2023[Total Participants]),FALSE)</f>
        <v>8150</v>
      </c>
      <c r="H8" s="9"/>
      <c r="I8" s="9"/>
    </row>
    <row r="9" spans="1:9" s="10" customFormat="1" ht="39.65" customHeight="1" thickBot="1" x14ac:dyDescent="0.4">
      <c r="A9" s="9"/>
      <c r="B9" s="82" t="s">
        <v>6</v>
      </c>
      <c r="C9" s="83"/>
      <c r="D9" s="83"/>
      <c r="E9" s="83"/>
      <c r="F9" s="83"/>
      <c r="G9" s="84"/>
      <c r="H9" s="9"/>
      <c r="I9" s="9"/>
    </row>
    <row r="10" spans="1:9" s="10" customFormat="1" ht="19" customHeight="1" x14ac:dyDescent="0.35">
      <c r="A10" s="9"/>
      <c r="B10" s="11" t="s">
        <v>7</v>
      </c>
      <c r="C10" s="54" t="s">
        <v>122</v>
      </c>
      <c r="D10" s="26" cm="1">
        <f t="array" ref="D10">VLOOKUP($B$3,Extension2020[],COLUMN(Extension2020[Gender Unknown % All]),FALSE)</f>
        <v>0.84260280447455493</v>
      </c>
      <c r="E10" s="26" cm="1">
        <f t="array" ref="E10">VLOOKUP($B$3,Extension2021[],COLUMN(Extension2021[Gender Unknown % All]),FALSE)</f>
        <v>0.68110678772157374</v>
      </c>
      <c r="F10" s="26" cm="1">
        <f t="array" ref="F10">VLOOKUP($B$3,Extension2022[],COLUMN(Extension2022[Gender Unknown % All]),FALSE)</f>
        <v>0.59771099345998135</v>
      </c>
      <c r="G10" s="27" cm="1">
        <f t="array" ref="G10">VLOOKUP($B$3,Extension2023[],COLUMN(Extension2023[Gender Unknown % All]),FALSE)</f>
        <v>0.52552147239263802</v>
      </c>
      <c r="H10" s="9"/>
      <c r="I10" s="9" t="s">
        <v>8</v>
      </c>
    </row>
    <row r="11" spans="1:9" s="10" customFormat="1" ht="19" customHeight="1" x14ac:dyDescent="0.35">
      <c r="A11" s="9"/>
      <c r="B11" s="12" t="s">
        <v>9</v>
      </c>
      <c r="C11" s="55" t="s">
        <v>122</v>
      </c>
      <c r="D11" s="28" cm="1">
        <f t="array" ref="D11">VLOOKUP($B$3,Extension2020[],COLUMN(Extension2020[Age Unknown % All]),FALSE)</f>
        <v>0.85132083398981151</v>
      </c>
      <c r="E11" s="28" cm="1">
        <f t="array" ref="E11">VLOOKUP($B$3,Extension2021[],COLUMN(Extension2021[Age Unknown % All]),FALSE)</f>
        <v>0.73307392996108944</v>
      </c>
      <c r="F11" s="28" cm="1">
        <f t="array" ref="F11">VLOOKUP($B$3,Extension2022[],COLUMN(Extension2022[Age Unknown % All]),FALSE)</f>
        <v>0.7246963562753036</v>
      </c>
      <c r="G11" s="29" cm="1">
        <f t="array" ref="G11">VLOOKUP($B$3,Extension2023[],COLUMN(Extension2023[Age Unknown % All]),FALSE)</f>
        <v>0.3665030674846626</v>
      </c>
      <c r="H11" s="9"/>
      <c r="I11" s="9" t="s">
        <v>10</v>
      </c>
    </row>
    <row r="12" spans="1:9" s="10" customFormat="1" ht="19" customHeight="1" x14ac:dyDescent="0.35">
      <c r="A12" s="9"/>
      <c r="B12" s="12" t="s">
        <v>11</v>
      </c>
      <c r="C12" s="55" t="s">
        <v>122</v>
      </c>
      <c r="D12" s="28" cm="1">
        <f t="array" ref="D12">VLOOKUP($B$3,Extension2020[],COLUMN(Extension2020[Ethnicity Unknown % All]),FALSE)</f>
        <v>0.88099364529173885</v>
      </c>
      <c r="E12" s="28" cm="1">
        <f t="array" ref="E12">VLOOKUP($B$3,Extension2021[],COLUMN(Extension2021[Ethnicity Unknown % All]),FALSE)</f>
        <v>0.75650670125378294</v>
      </c>
      <c r="F12" s="28" cm="1">
        <f t="array" ref="F12">VLOOKUP($B$3,Extension2022[],COLUMN(Extension2022[Ethnicity Unknown % All]),FALSE)</f>
        <v>0.65509187169106198</v>
      </c>
      <c r="G12" s="29" cm="1">
        <f t="array" ref="G12">VLOOKUP($B$3,Extension2023[],COLUMN(Extension2023[Ethnicity Unknown % All]),FALSE)</f>
        <v>0.63349693251533745</v>
      </c>
      <c r="H12" s="9"/>
      <c r="I12" s="9" t="s">
        <v>12</v>
      </c>
    </row>
    <row r="13" spans="1:9" s="10" customFormat="1" ht="19" customHeight="1" thickBot="1" x14ac:dyDescent="0.4">
      <c r="A13" s="9"/>
      <c r="B13" s="13" t="s">
        <v>13</v>
      </c>
      <c r="C13" s="56" t="s">
        <v>122</v>
      </c>
      <c r="D13" s="30" cm="1">
        <f t="array" ref="D13">VLOOKUP($B$3,Extension2020[],COLUMN(Extension2020[Race Unknown % All]),FALSE)</f>
        <v>0.8523186807415577</v>
      </c>
      <c r="E13" s="30" cm="1">
        <f t="array" ref="E13">VLOOKUP($B$3,Extension2021[],COLUMN(Extension2021[Race Unknown % All]),FALSE)</f>
        <v>0.70903588413316043</v>
      </c>
      <c r="F13" s="30" cm="1">
        <f t="array" ref="F13">VLOOKUP($B$3,Extension2022[],COLUMN(Extension2022[Race Unknown % All]),FALSE)</f>
        <v>0.56399875428215507</v>
      </c>
      <c r="G13" s="31" cm="1">
        <f t="array" ref="G13">VLOOKUP($B$3,Extension2023[],COLUMN(Extension2023[Race Unknown % All]),FALSE)</f>
        <v>0.49165644171779144</v>
      </c>
      <c r="H13" s="9"/>
      <c r="I13" s="9" t="s">
        <v>14</v>
      </c>
    </row>
    <row r="14" spans="1:9" s="10" customFormat="1" ht="39.65" customHeight="1" thickBot="1" x14ac:dyDescent="0.4">
      <c r="A14" s="9"/>
      <c r="B14" s="79" t="s">
        <v>15</v>
      </c>
      <c r="C14" s="80"/>
      <c r="D14" s="80"/>
      <c r="E14" s="80"/>
      <c r="F14" s="80"/>
      <c r="G14" s="81"/>
      <c r="H14" s="9"/>
      <c r="I14" s="9"/>
    </row>
    <row r="15" spans="1:9" s="10" customFormat="1" ht="19" customHeight="1" x14ac:dyDescent="0.35">
      <c r="A15" s="9"/>
      <c r="B15" s="14" t="s">
        <v>16</v>
      </c>
      <c r="C15" s="57" t="s">
        <v>122</v>
      </c>
      <c r="D15" s="32" cm="1">
        <f t="array" ref="D15">VLOOKUP($B$3,Extension2020[],COLUMN(Extension2020[Gender: Prefer not to respond % All]),FALSE)</f>
        <v>1.7593613780788823E-2</v>
      </c>
      <c r="E15" s="32" cm="1">
        <f t="array" ref="E15">VLOOKUP($B$3,Extension2021[],COLUMN(Extension2021[Gender: Prefer not to respond % All]),FALSE)</f>
        <v>3.4068309554690875E-2</v>
      </c>
      <c r="F15" s="32" cm="1">
        <f t="array" ref="F15">VLOOKUP($B$3,Extension2022[],COLUMN(Extension2022[Gender: Prefer not to respond % All]),FALSE)</f>
        <v>5.7536592961694173E-2</v>
      </c>
      <c r="G15" s="33" cm="1">
        <f t="array" ref="G15">VLOOKUP($B$3,Extension2023[],COLUMN(Extension2023[Gender: Prefer not to respond % All]),FALSE)</f>
        <v>7.8404907975460125E-2</v>
      </c>
      <c r="H15" s="9"/>
      <c r="I15" s="9" t="s">
        <v>17</v>
      </c>
    </row>
    <row r="16" spans="1:9" s="10" customFormat="1" ht="19" customHeight="1" x14ac:dyDescent="0.35">
      <c r="A16" s="9"/>
      <c r="B16" s="15" t="s">
        <v>18</v>
      </c>
      <c r="C16" s="58" t="s">
        <v>122</v>
      </c>
      <c r="D16" s="34" cm="1">
        <f t="array" ref="D16">VLOOKUP($B$3,Extension2020[],COLUMN(Extension2020[Age: Prefer not to respond % All2]),FALSE)</f>
        <v>1.013602226773804E-2</v>
      </c>
      <c r="E16" s="34" cm="1">
        <f t="array" ref="E16">VLOOKUP($B$3,Extension2021[],COLUMN(Extension2021[Age: Prefer not to respond % All2]),FALSE)</f>
        <v>0</v>
      </c>
      <c r="F16" s="34" cm="1">
        <f t="array" ref="F16">VLOOKUP($B$3,Extension2022[],COLUMN(Extension2022[Age: Prefer not to respond % All2]),FALSE)</f>
        <v>2.6471504204297726E-3</v>
      </c>
      <c r="G16" s="35" cm="1">
        <f t="array" ref="G16">VLOOKUP($B$3,Extension2023[],COLUMN(Extension2023[Age: Prefer not to respond % All2]),FALSE)</f>
        <v>8.0981595092024534E-3</v>
      </c>
      <c r="H16" s="9"/>
      <c r="I16" s="9" t="s">
        <v>19</v>
      </c>
    </row>
    <row r="17" spans="1:9" s="10" customFormat="1" ht="19" customHeight="1" x14ac:dyDescent="0.35">
      <c r="A17" s="9"/>
      <c r="B17" s="15" t="s">
        <v>20</v>
      </c>
      <c r="C17" s="58" t="s">
        <v>122</v>
      </c>
      <c r="D17" s="34" cm="1">
        <f t="array" ref="D17">VLOOKUP($B$3,Extension2020[],COLUMN(Extension2020[Ethnicity: Prefer not to respond % All]),FALSE)</f>
        <v>6.8378761619662831E-2</v>
      </c>
      <c r="E17" s="34" cm="1">
        <f t="array" ref="E17">VLOOKUP($B$3,Extension2021[],COLUMN(Extension2021[Ethnicity: Prefer not to respond % All]),FALSE)</f>
        <v>9.5114569822741024E-2</v>
      </c>
      <c r="F17" s="34" cm="1">
        <f t="array" ref="F17">VLOOKUP($B$3,Extension2022[],COLUMN(Extension2022[Ethnicity: Prefer not to respond % All]),FALSE)</f>
        <v>0.16809405169729055</v>
      </c>
      <c r="G17" s="35" cm="1">
        <f t="array" ref="G17">VLOOKUP($B$3,Extension2023[],COLUMN(Extension2023[Ethnicity: Prefer not to respond % All]),FALSE)</f>
        <v>0.18552147239263803</v>
      </c>
      <c r="H17" s="9"/>
      <c r="I17" s="9" t="s">
        <v>21</v>
      </c>
    </row>
    <row r="18" spans="1:9" s="10" customFormat="1" ht="19" customHeight="1" thickBot="1" x14ac:dyDescent="0.4">
      <c r="A18" s="9"/>
      <c r="B18" s="16" t="s">
        <v>22</v>
      </c>
      <c r="C18" s="59" t="s">
        <v>122</v>
      </c>
      <c r="D18" s="36" cm="1">
        <f t="array" ref="D18">VLOOKUP($B$3,Extension2020[],COLUMN(Extension2020[Race: Prefer not to respond % All]),FALSE)</f>
        <v>3.445197206029095E-2</v>
      </c>
      <c r="E18" s="36" cm="1">
        <f t="array" ref="E18">VLOOKUP($B$3,Extension2021[],COLUMN(Extension2021[Race: Prefer not to respond % All]),FALSE)</f>
        <v>3.3117163856463468E-2</v>
      </c>
      <c r="F18" s="36" cm="1">
        <f t="array" ref="F18">VLOOKUP($B$3,Extension2022[],COLUMN(Extension2022[Race: Prefer not to respond % All]),FALSE)</f>
        <v>8.5020242914979755E-2</v>
      </c>
      <c r="G18" s="37" cm="1">
        <f t="array" ref="G18">VLOOKUP($B$3,Extension2023[],COLUMN(Extension2023[Race: Prefer not to respond % All]),FALSE)</f>
        <v>0.10846625766871165</v>
      </c>
      <c r="H18" s="9"/>
      <c r="I18" s="9" t="s">
        <v>23</v>
      </c>
    </row>
    <row r="19" spans="1:9" s="10" customFormat="1" ht="39.65" customHeight="1" thickBot="1" x14ac:dyDescent="0.4">
      <c r="A19" s="9"/>
      <c r="B19" s="85" t="s">
        <v>24</v>
      </c>
      <c r="C19" s="86"/>
      <c r="D19" s="86"/>
      <c r="E19" s="86"/>
      <c r="F19" s="86"/>
      <c r="G19" s="87"/>
      <c r="H19" s="9"/>
      <c r="I19" s="9"/>
    </row>
    <row r="20" spans="1:9" s="10" customFormat="1" ht="19" customHeight="1" x14ac:dyDescent="0.35">
      <c r="A20" s="9"/>
      <c r="B20" s="17" t="s">
        <v>25</v>
      </c>
      <c r="C20" s="61">
        <v>0.505</v>
      </c>
      <c r="D20" s="38" cm="1">
        <f t="array" ref="D20">VLOOKUP($B$3,Extension2020[],COLUMN(Extension2020[Percentag Female]),FALSE)</f>
        <v>0.14049586776859505</v>
      </c>
      <c r="E20" s="38" cm="1">
        <f t="array" ref="E20">VLOOKUP($B$3,Extension2021[],COLUMN(Extension2021[Percentag Female]),FALSE)</f>
        <v>0.28202792956891315</v>
      </c>
      <c r="F20" s="38" cm="1">
        <f t="array" ref="F20">VLOOKUP($B$3,Extension2022[],COLUMN(Extension2022[Percentag Female]),FALSE)</f>
        <v>0.24345076784101174</v>
      </c>
      <c r="G20" s="39" cm="1">
        <f t="array" ref="G20">VLOOKUP($B$3,Extension2023[],COLUMN(Extension2023[Percentag Female]),FALSE)</f>
        <v>0.2813664596273292</v>
      </c>
      <c r="H20" s="9"/>
      <c r="I20" s="9" t="s">
        <v>26</v>
      </c>
    </row>
    <row r="21" spans="1:9" s="10" customFormat="1" ht="19" customHeight="1" thickBot="1" x14ac:dyDescent="0.4">
      <c r="A21" s="9"/>
      <c r="B21" s="18" t="s">
        <v>27</v>
      </c>
      <c r="C21" s="62">
        <v>0.495</v>
      </c>
      <c r="D21" s="40" cm="1">
        <f t="array" ref="D21">VLOOKUP($B$3,Extension2020[],COLUMN(Extension2020[Male Percentage of known gender]),FALSE)</f>
        <v>0.85950413223140498</v>
      </c>
      <c r="E21" s="40" cm="1">
        <f t="array" ref="E21">VLOOKUP($B$3,Extension2021[],COLUMN(Extension2021[Male Percentage of known gender]),FALSE)</f>
        <v>0.7179720704310868</v>
      </c>
      <c r="F21" s="40" cm="1">
        <f t="array" ref="F21">VLOOKUP($B$3,Extension2022[],COLUMN(Extension2022[Male Percentage of known gender]),FALSE)</f>
        <v>0.75654923215898828</v>
      </c>
      <c r="G21" s="41" cm="1">
        <f t="array" ref="G21">VLOOKUP($B$3,Extension2023[],COLUMN(Extension2023[Male Percentage of known gender]),FALSE)</f>
        <v>0.7186335403726708</v>
      </c>
      <c r="H21" s="9"/>
      <c r="I21" s="9" t="s">
        <v>28</v>
      </c>
    </row>
    <row r="22" spans="1:9" s="10" customFormat="1" ht="40" customHeight="1" thickBot="1" x14ac:dyDescent="0.4">
      <c r="A22" s="9"/>
      <c r="B22" s="88" t="s">
        <v>29</v>
      </c>
      <c r="C22" s="89"/>
      <c r="D22" s="89"/>
      <c r="E22" s="89"/>
      <c r="F22" s="89"/>
      <c r="G22" s="90"/>
      <c r="H22" s="9"/>
      <c r="I22" s="9"/>
    </row>
    <row r="23" spans="1:9" s="10" customFormat="1" ht="19" customHeight="1" x14ac:dyDescent="0.35">
      <c r="A23" s="9"/>
      <c r="B23" s="19" t="s">
        <v>30</v>
      </c>
      <c r="C23" s="63">
        <v>5.6000000000000001E-2</v>
      </c>
      <c r="D23" s="42" cm="1">
        <f t="array" ref="D23">VLOOKUP($B$3,Extension2020[],COLUMN(Extension2020[Percentage Hispanic of known ethnicity]),FALSE)</f>
        <v>1.7634854771784232E-2</v>
      </c>
      <c r="E23" s="42" cm="1">
        <f t="array" ref="E23">VLOOKUP($B$3,Extension2021[],COLUMN(Extension2021[Percentage Hispanic of known ethnicity]),FALSE)</f>
        <v>4.4871794871794872E-2</v>
      </c>
      <c r="F23" s="42" cm="1">
        <f t="array" ref="F23">VLOOKUP($B$3,Extension2022[],COLUMN(Extension2022[Percentage Hispanic of known ethnicity]),FALSE)</f>
        <v>4.0951122853368563E-2</v>
      </c>
      <c r="G23" s="43" cm="1">
        <f t="array" ref="G23">VLOOKUP($B$3,Extension2023[],COLUMN(Extension2023[Percentage Hispanic of known ethnicity]),FALSE)</f>
        <v>3.1864406779661014E-2</v>
      </c>
      <c r="H23" s="9"/>
      <c r="I23" s="9" t="s">
        <v>31</v>
      </c>
    </row>
    <row r="24" spans="1:9" s="10" customFormat="1" ht="19" customHeight="1" thickBot="1" x14ac:dyDescent="0.4">
      <c r="A24" s="9"/>
      <c r="B24" s="20" t="s">
        <v>32</v>
      </c>
      <c r="C24" s="64">
        <v>0.94399999999999995</v>
      </c>
      <c r="D24" s="44" cm="1">
        <f t="array" ref="D24">VLOOKUP($B$3,Extension2020[],COLUMN(Extension2020[Percentage non-hispanic of known ethnicity]),FALSE)</f>
        <v>0.98236514522821572</v>
      </c>
      <c r="E24" s="44" cm="1">
        <f t="array" ref="E24">VLOOKUP($B$3,Extension2021[],COLUMN(Extension2021[Percentage non-hispanic of known ethnicity]),FALSE)</f>
        <v>0.95512820512820518</v>
      </c>
      <c r="F24" s="44" cm="1">
        <f t="array" ref="F24">VLOOKUP($B$3,Extension2022[],COLUMN(Extension2022[Percentage non-hispanic of known ethnicity]),FALSE)</f>
        <v>0.95904887714663145</v>
      </c>
      <c r="G24" s="45" cm="1">
        <f t="array" ref="G24">VLOOKUP($B$3,Extension2023[],COLUMN(Extension2023[Percentage non-hispanic of known ethnicity]),FALSE)</f>
        <v>0.96813559322033893</v>
      </c>
      <c r="H24" s="9"/>
      <c r="I24" s="9" t="s">
        <v>33</v>
      </c>
    </row>
    <row r="25" spans="1:9" s="10" customFormat="1" ht="39.65" customHeight="1" thickBot="1" x14ac:dyDescent="0.4">
      <c r="A25" s="9"/>
      <c r="B25" s="73" t="s">
        <v>34</v>
      </c>
      <c r="C25" s="74"/>
      <c r="D25" s="74"/>
      <c r="E25" s="74"/>
      <c r="F25" s="74"/>
      <c r="G25" s="75"/>
      <c r="H25" s="9"/>
      <c r="I25" s="9"/>
    </row>
    <row r="26" spans="1:9" s="10" customFormat="1" ht="19" customHeight="1" x14ac:dyDescent="0.35">
      <c r="A26" s="9"/>
      <c r="B26" s="21" t="s">
        <v>35</v>
      </c>
      <c r="C26" s="65">
        <v>5.0000000000000001E-3</v>
      </c>
      <c r="D26" s="46" cm="1">
        <f t="array" ref="D26">VLOOKUP($B$3,Extension2020[],COLUMN(Extension2020[Percentage American Indian of known race]),FALSE)</f>
        <v>6.0268891979601297E-3</v>
      </c>
      <c r="E26" s="46" cm="1">
        <f t="array" ref="E26">VLOOKUP($B$3,Extension2021[],COLUMN(Extension2021[Percentage American Indian of known race]),FALSE)</f>
        <v>3.6764705882352941E-3</v>
      </c>
      <c r="F26" s="46" cm="1">
        <f t="array" ref="F26">VLOOKUP($B$3,Extension2022[],COLUMN(Extension2022[Percentage American Indian of known race]),FALSE)</f>
        <v>1.0304757728568297E-2</v>
      </c>
      <c r="G26" s="68" cm="1">
        <f t="array" ref="G26">VLOOKUP($B$3,Extension2023[],COLUMN(Extension2023[Percentage American Indian of known race]),FALSE)</f>
        <v>1.302635564980309E-2</v>
      </c>
      <c r="H26" s="9"/>
      <c r="I26" s="9" t="s">
        <v>36</v>
      </c>
    </row>
    <row r="27" spans="1:9" s="10" customFormat="1" ht="19" customHeight="1" x14ac:dyDescent="0.35">
      <c r="A27" s="9"/>
      <c r="B27" s="22" t="s">
        <v>37</v>
      </c>
      <c r="C27" s="66">
        <v>3.2000000000000001E-2</v>
      </c>
      <c r="D27" s="47" cm="1">
        <f t="array" ref="D27">VLOOKUP($B$3,Extension2020[],COLUMN(Extension2020[Percentage Asian of known race]),FALSE)</f>
        <v>2.7816411682892906E-3</v>
      </c>
      <c r="E27" s="47" cm="1">
        <f t="array" ref="E27">VLOOKUP($B$3,Extension2021[],COLUMN(Extension2021[Percentage Asian of known race]),FALSE)</f>
        <v>7.6871657754010699E-3</v>
      </c>
      <c r="F27" s="47" cm="1">
        <f t="array" ref="F27">VLOOKUP($B$3,Extension2022[],COLUMN(Extension2022[Percentage Asian of known race]),FALSE)</f>
        <v>7.8930059197544391E-3</v>
      </c>
      <c r="G27" s="48" cm="1">
        <f t="array" ref="G27">VLOOKUP($B$3,Extension2023[],COLUMN(Extension2023[Percentage Asian of known race]),FALSE)</f>
        <v>6.9675855801272345E-3</v>
      </c>
      <c r="H27" s="9"/>
      <c r="I27" s="9" t="s">
        <v>38</v>
      </c>
    </row>
    <row r="28" spans="1:9" s="10" customFormat="1" ht="19" customHeight="1" x14ac:dyDescent="0.35">
      <c r="A28" s="9"/>
      <c r="B28" s="22" t="s">
        <v>39</v>
      </c>
      <c r="C28" s="66">
        <v>0.13400000000000001</v>
      </c>
      <c r="D28" s="47" cm="1">
        <f t="array" ref="D28">VLOOKUP($B$3,Extension2020[],COLUMN(Extension2020[Percentage Black of known race]),FALSE)</f>
        <v>3.7088548910523874E-3</v>
      </c>
      <c r="E28" s="47" cm="1">
        <f t="array" ref="E28">VLOOKUP($B$3,Extension2021[],COLUMN(Extension2021[Percentage Black of known race]),FALSE)</f>
        <v>1.5708556149732621E-2</v>
      </c>
      <c r="F28" s="47" cm="1">
        <f t="array" ref="F28">VLOOKUP($B$3,Extension2022[],COLUMN(Extension2022[Percentage Black of known race]),FALSE)</f>
        <v>1.4689761017320764E-2</v>
      </c>
      <c r="G28" s="48" cm="1">
        <f t="array" ref="G28">VLOOKUP($B$3,Extension2023[],COLUMN(Extension2023[Percentage Black of known race]),FALSE)</f>
        <v>1.6964556195092396E-2</v>
      </c>
      <c r="H28" s="9"/>
      <c r="I28" s="9" t="s">
        <v>40</v>
      </c>
    </row>
    <row r="29" spans="1:9" s="10" customFormat="1" ht="19" customHeight="1" x14ac:dyDescent="0.35">
      <c r="A29" s="9"/>
      <c r="B29" s="22" t="s">
        <v>41</v>
      </c>
      <c r="C29" s="66">
        <v>0</v>
      </c>
      <c r="D29" s="47" cm="1">
        <f t="array" ref="D29">VLOOKUP($B$3,Extension2020[],COLUMN(Extension2020[Percentage Hawaiian of known race]),FALSE)</f>
        <v>4.6360686138154843E-4</v>
      </c>
      <c r="E29" s="47" cm="1">
        <f t="array" ref="E29">VLOOKUP($B$3,Extension2021[],COLUMN(Extension2021[Percentage Hawaiian of known race]),FALSE)</f>
        <v>1.3368983957219251E-3</v>
      </c>
      <c r="F29" s="47" cm="1">
        <f t="array" ref="F29">VLOOKUP($B$3,Extension2022[],COLUMN(Extension2022[Percentage Hawaiian of known race]),FALSE)</f>
        <v>1.5347511510633632E-3</v>
      </c>
      <c r="G29" s="48" cm="1">
        <f t="array" ref="G29">VLOOKUP($B$3,Extension2023[],COLUMN(Extension2023[Percentage Hawaiian of known race]),FALSE)</f>
        <v>2.1205695243865495E-3</v>
      </c>
      <c r="H29" s="9"/>
      <c r="I29" s="9" t="s">
        <v>42</v>
      </c>
    </row>
    <row r="30" spans="1:9" s="10" customFormat="1" ht="19" customHeight="1" x14ac:dyDescent="0.35">
      <c r="A30" s="9"/>
      <c r="B30" s="22" t="s">
        <v>43</v>
      </c>
      <c r="C30" s="66">
        <v>0.74</v>
      </c>
      <c r="D30" s="47" cm="1">
        <f t="array" ref="D30">VLOOKUP($B$3,Extension2020[],COLUMN(Extension2020[Percentage White of known race]),FALSE)</f>
        <v>0.95595734816875289</v>
      </c>
      <c r="E30" s="47" cm="1">
        <f t="array" ref="E30">VLOOKUP($B$3,Extension2021[],COLUMN(Extension2021[Percentage White of known race]),FALSE)</f>
        <v>0.87834224598930477</v>
      </c>
      <c r="F30" s="47" cm="1">
        <f t="array" ref="F30">VLOOKUP($B$3,Extension2022[],COLUMN(Extension2022[Percentage White of known race]),FALSE)</f>
        <v>0.86976540232405175</v>
      </c>
      <c r="G30" s="48" cm="1">
        <f t="array" ref="G30">VLOOKUP($B$3,Extension2023[],COLUMN(Extension2023[Percentage White of known race]),FALSE)</f>
        <v>0.89700090881551042</v>
      </c>
      <c r="H30" s="9"/>
      <c r="I30" s="9" t="s">
        <v>44</v>
      </c>
    </row>
    <row r="31" spans="1:9" s="10" customFormat="1" ht="19" customHeight="1" thickBot="1" x14ac:dyDescent="0.4">
      <c r="A31" s="9"/>
      <c r="B31" s="23" t="s">
        <v>45</v>
      </c>
      <c r="C31" s="67">
        <v>7.0000000000000007E-2</v>
      </c>
      <c r="D31" s="49" cm="1">
        <f t="array" ref="D31">VLOOKUP($B$3,Extension2020[],COLUMN(Extension2020[Percentage Two or More Races of known race]),FALSE)</f>
        <v>3.1061659712563746E-2</v>
      </c>
      <c r="E31" s="49" cm="1">
        <f t="array" ref="E31">VLOOKUP($B$3,Extension2021[],COLUMN(Extension2021[Percentage Two or More Races of known race]),FALSE)</f>
        <v>9.3248663101604276E-2</v>
      </c>
      <c r="F31" s="49" cm="1">
        <f t="array" ref="F31">VLOOKUP($B$3,Extension2022[],COLUMN(Extension2022[Percentage Two or More Races of known race]),FALSE)</f>
        <v>9.5812321859241392E-2</v>
      </c>
      <c r="G31" s="50" cm="1">
        <f t="array" ref="G31">VLOOKUP($B$3,Extension2023[],COLUMN(Extension2023[Percentage Two or More Races of known race]),FALSE)</f>
        <v>6.3920024235080281E-2</v>
      </c>
      <c r="H31" s="9"/>
      <c r="I31" s="9" t="s">
        <v>46</v>
      </c>
    </row>
    <row r="32" spans="1:9" ht="82.5" customHeight="1" x14ac:dyDescent="0.35">
      <c r="B32" s="7"/>
      <c r="C32" s="7"/>
      <c r="D32" s="5"/>
      <c r="E32" s="5"/>
      <c r="F32" s="5"/>
      <c r="G32" s="5"/>
      <c r="H32" s="7"/>
      <c r="I32" s="7"/>
    </row>
  </sheetData>
  <sheetProtection algorithmName="SHA-512" hashValue="O5lcFME+0i1B8jHK1MDVwYeoIjXt9rS/xlNhvWsUcm1rNvdnCt/2amqr5GWdS1LFvLg0YQgjJc9XN9KtjMEcKg==" saltValue="kYukhNTGabLzkJoRFggC4A==" spinCount="100000" sheet="1" objects="1" scenarios="1"/>
  <mergeCells count="6">
    <mergeCell ref="B25:G25"/>
    <mergeCell ref="B3:F3"/>
    <mergeCell ref="B14:G14"/>
    <mergeCell ref="B9:G9"/>
    <mergeCell ref="B19:G19"/>
    <mergeCell ref="B22:G22"/>
  </mergeCells>
  <hyperlinks>
    <hyperlink ref="C7" r:id="rId1" display="2020 5-Year ACS Estimates for Michigan" xr:uid="{09CE5BD6-F3A9-408F-8C0A-F6FCF69E6D73}"/>
  </hyperlinks>
  <pageMargins left="0.7" right="0.7" top="0.75" bottom="0.75" header="0.3" footer="0.3"/>
  <pageSetup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92A8A8-FB0A-4F5A-BB4B-EA3FB54B9938}">
          <x14:formula1>
            <xm:f>'Work Teams'!$A$2:$A$35</xm:f>
          </x14:formula1>
          <xm:sqref>B3:F3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DB52C-BFE1-4E14-A6A7-787CAB9ED04A}">
  <dimension ref="A1:AP42"/>
  <sheetViews>
    <sheetView zoomScale="70" zoomScaleNormal="70" workbookViewId="0">
      <selection activeCell="K21" sqref="K21:K22"/>
    </sheetView>
  </sheetViews>
  <sheetFormatPr defaultColWidth="10.81640625" defaultRowHeight="14.5" x14ac:dyDescent="0.35"/>
  <cols>
    <col min="1" max="1" width="45.81640625" bestFit="1" customWidth="1"/>
    <col min="28" max="42" width="10.81640625" style="2"/>
  </cols>
  <sheetData>
    <row r="1" spans="1:42" s="3" customFormat="1" ht="72.5" x14ac:dyDescent="0.35">
      <c r="A1" s="3" t="s">
        <v>47</v>
      </c>
      <c r="B1" s="3" t="s">
        <v>5</v>
      </c>
      <c r="C1" s="3" t="s">
        <v>48</v>
      </c>
      <c r="D1" s="3" t="s">
        <v>49</v>
      </c>
      <c r="E1" s="3" t="s">
        <v>50</v>
      </c>
      <c r="F1" s="3" t="s">
        <v>51</v>
      </c>
      <c r="G1" s="3" t="s">
        <v>52</v>
      </c>
      <c r="H1" s="3" t="s">
        <v>53</v>
      </c>
      <c r="I1" s="3" t="s">
        <v>54</v>
      </c>
      <c r="J1" s="3" t="s">
        <v>55</v>
      </c>
      <c r="K1" s="3" t="s">
        <v>56</v>
      </c>
      <c r="L1" s="3" t="s">
        <v>57</v>
      </c>
      <c r="M1" s="3" t="s">
        <v>58</v>
      </c>
      <c r="N1" s="3" t="s">
        <v>59</v>
      </c>
      <c r="O1" s="3" t="s">
        <v>60</v>
      </c>
      <c r="P1" s="3" t="s">
        <v>61</v>
      </c>
      <c r="Q1" s="3" t="s">
        <v>62</v>
      </c>
      <c r="R1" s="3" t="s">
        <v>63</v>
      </c>
      <c r="S1" s="3" t="s">
        <v>64</v>
      </c>
      <c r="T1" s="3" t="s">
        <v>65</v>
      </c>
      <c r="U1" s="3" t="s">
        <v>66</v>
      </c>
      <c r="V1" s="3" t="s">
        <v>67</v>
      </c>
      <c r="W1" s="3" t="s">
        <v>68</v>
      </c>
      <c r="X1" s="3" t="s">
        <v>69</v>
      </c>
      <c r="Y1" s="3" t="s">
        <v>70</v>
      </c>
      <c r="Z1" s="3" t="s">
        <v>71</v>
      </c>
      <c r="AA1" s="3" t="s">
        <v>72</v>
      </c>
      <c r="AB1" s="4" t="s">
        <v>73</v>
      </c>
      <c r="AC1" s="4" t="s">
        <v>74</v>
      </c>
      <c r="AD1" s="4" t="s">
        <v>75</v>
      </c>
      <c r="AE1" s="4" t="s">
        <v>76</v>
      </c>
      <c r="AF1" s="4" t="s">
        <v>77</v>
      </c>
      <c r="AG1" s="4" t="s">
        <v>78</v>
      </c>
      <c r="AH1" s="4" t="s">
        <v>79</v>
      </c>
      <c r="AI1" s="4" t="s">
        <v>80</v>
      </c>
      <c r="AJ1" s="4" t="s">
        <v>81</v>
      </c>
      <c r="AK1" s="4" t="s">
        <v>82</v>
      </c>
      <c r="AL1" s="4" t="s">
        <v>83</v>
      </c>
      <c r="AM1" s="4" t="s">
        <v>84</v>
      </c>
      <c r="AN1" s="4" t="s">
        <v>85</v>
      </c>
      <c r="AO1" s="4" t="s">
        <v>86</v>
      </c>
      <c r="AP1" s="4" t="s">
        <v>87</v>
      </c>
    </row>
    <row r="2" spans="1:42" x14ac:dyDescent="0.35">
      <c r="A2" t="s">
        <v>88</v>
      </c>
      <c r="B2">
        <v>9878</v>
      </c>
      <c r="C2">
        <v>1423</v>
      </c>
      <c r="D2">
        <v>872</v>
      </c>
      <c r="E2">
        <v>327</v>
      </c>
      <c r="F2">
        <v>7256</v>
      </c>
      <c r="G2">
        <v>554</v>
      </c>
      <c r="H2">
        <v>4352</v>
      </c>
      <c r="I2">
        <v>176</v>
      </c>
      <c r="J2">
        <v>4796</v>
      </c>
      <c r="K2">
        <v>159</v>
      </c>
      <c r="L2">
        <v>1268</v>
      </c>
      <c r="M2">
        <v>572</v>
      </c>
      <c r="N2">
        <v>7879</v>
      </c>
      <c r="O2">
        <v>21</v>
      </c>
      <c r="P2">
        <v>10</v>
      </c>
      <c r="Q2">
        <v>21</v>
      </c>
      <c r="R2">
        <v>44</v>
      </c>
      <c r="S2">
        <v>1422</v>
      </c>
      <c r="T2">
        <v>18</v>
      </c>
      <c r="U2">
        <v>438</v>
      </c>
      <c r="V2">
        <v>7922</v>
      </c>
      <c r="W2" s="2">
        <v>0.73456165215630698</v>
      </c>
      <c r="X2" s="2">
        <v>0.48552338530066813</v>
      </c>
      <c r="Y2" s="2">
        <v>0.79763109941283661</v>
      </c>
      <c r="Z2" s="2">
        <v>0.80198420732941889</v>
      </c>
      <c r="AA2" s="2">
        <v>3.3103867179591011E-2</v>
      </c>
      <c r="AB2" s="2">
        <v>1.7817371937639197E-2</v>
      </c>
      <c r="AC2" s="2">
        <v>5.7906458797327393E-2</v>
      </c>
      <c r="AD2" s="2">
        <v>4.4340959708443005E-2</v>
      </c>
      <c r="AE2" s="2">
        <v>0.62004357298474944</v>
      </c>
      <c r="AF2" s="2">
        <v>0.37995642701525056</v>
      </c>
      <c r="AG2" s="2">
        <v>0.1129229514879739</v>
      </c>
      <c r="AH2" s="2">
        <v>0.88707704851202607</v>
      </c>
      <c r="AI2" s="2">
        <v>0.11142256482130343</v>
      </c>
      <c r="AJ2" s="2">
        <v>0.88857743517869658</v>
      </c>
      <c r="AK2" s="2">
        <v>1.3671875E-2</v>
      </c>
      <c r="AL2" s="2">
        <v>6.510416666666667E-3</v>
      </c>
      <c r="AM2" s="2">
        <v>1.3671875E-2</v>
      </c>
      <c r="AN2" s="2">
        <v>2.8645833333333332E-2</v>
      </c>
      <c r="AO2" s="2">
        <v>0.92578125</v>
      </c>
      <c r="AP2" s="2">
        <v>1.171875E-2</v>
      </c>
    </row>
    <row r="3" spans="1:42" x14ac:dyDescent="0.35">
      <c r="A3" t="s">
        <v>89</v>
      </c>
      <c r="B3">
        <v>6309</v>
      </c>
      <c r="C3">
        <v>2207</v>
      </c>
      <c r="D3">
        <v>1771</v>
      </c>
      <c r="E3">
        <v>442</v>
      </c>
      <c r="F3">
        <v>1889</v>
      </c>
      <c r="G3">
        <v>21</v>
      </c>
      <c r="H3">
        <v>2369</v>
      </c>
      <c r="I3">
        <v>103</v>
      </c>
      <c r="J3">
        <v>3816</v>
      </c>
      <c r="K3">
        <v>65</v>
      </c>
      <c r="L3">
        <v>1091</v>
      </c>
      <c r="M3">
        <v>1977</v>
      </c>
      <c r="N3">
        <v>3176</v>
      </c>
      <c r="O3">
        <v>14</v>
      </c>
      <c r="P3">
        <v>71</v>
      </c>
      <c r="Q3">
        <v>51</v>
      </c>
      <c r="R3">
        <v>9</v>
      </c>
      <c r="S3">
        <v>3332</v>
      </c>
      <c r="T3">
        <v>16</v>
      </c>
      <c r="U3">
        <v>894</v>
      </c>
      <c r="V3">
        <v>1952</v>
      </c>
      <c r="W3" s="2">
        <v>0.29941353621810113</v>
      </c>
      <c r="X3" s="2">
        <v>0.60485021398002858</v>
      </c>
      <c r="Y3" s="2">
        <v>0.50340783008400702</v>
      </c>
      <c r="Z3" s="2">
        <v>0.30939927088286573</v>
      </c>
      <c r="AA3" s="2">
        <v>7.0058646378189884E-2</v>
      </c>
      <c r="AB3" s="2">
        <v>1.6325883658265969E-2</v>
      </c>
      <c r="AC3" s="2">
        <v>0.31336186400380411</v>
      </c>
      <c r="AD3" s="2">
        <v>0.1417023300047551</v>
      </c>
      <c r="AE3" s="2">
        <v>0.55480140774258424</v>
      </c>
      <c r="AF3" s="2">
        <v>0.44519859225741576</v>
      </c>
      <c r="AG3" s="2">
        <v>8.7866108786610886E-3</v>
      </c>
      <c r="AH3" s="2">
        <v>0.99121338912133894</v>
      </c>
      <c r="AI3" s="2">
        <v>5.6228373702422146E-2</v>
      </c>
      <c r="AJ3" s="2">
        <v>0.94377162629757783</v>
      </c>
      <c r="AK3" s="2">
        <v>4.0080160320641279E-3</v>
      </c>
      <c r="AL3" s="2">
        <v>2.0326367019753794E-2</v>
      </c>
      <c r="AM3" s="2">
        <v>1.4600629831090752E-2</v>
      </c>
      <c r="AN3" s="2">
        <v>2.576581734898368E-3</v>
      </c>
      <c r="AO3" s="2">
        <v>0.95390781563126248</v>
      </c>
      <c r="AP3" s="2">
        <v>4.5805897509304319E-3</v>
      </c>
    </row>
    <row r="4" spans="1:42" x14ac:dyDescent="0.35">
      <c r="A4" t="s">
        <v>90</v>
      </c>
      <c r="B4">
        <v>9930</v>
      </c>
      <c r="C4">
        <v>601</v>
      </c>
      <c r="D4">
        <v>2517</v>
      </c>
      <c r="E4">
        <v>92</v>
      </c>
      <c r="F4">
        <v>6720</v>
      </c>
      <c r="G4">
        <v>361</v>
      </c>
      <c r="H4">
        <v>5323</v>
      </c>
      <c r="I4">
        <v>3</v>
      </c>
      <c r="J4">
        <v>4243</v>
      </c>
      <c r="K4">
        <v>65</v>
      </c>
      <c r="L4">
        <v>2541</v>
      </c>
      <c r="M4">
        <v>800</v>
      </c>
      <c r="N4">
        <v>6524</v>
      </c>
      <c r="O4">
        <v>48</v>
      </c>
      <c r="P4">
        <v>34</v>
      </c>
      <c r="Q4">
        <v>120</v>
      </c>
      <c r="R4">
        <v>3</v>
      </c>
      <c r="S4">
        <v>3358</v>
      </c>
      <c r="T4">
        <v>34</v>
      </c>
      <c r="U4">
        <v>293</v>
      </c>
      <c r="V4">
        <v>6095</v>
      </c>
      <c r="W4" s="2">
        <v>0.67673716012084595</v>
      </c>
      <c r="X4" s="2">
        <v>0.42729103726082579</v>
      </c>
      <c r="Y4" s="2">
        <v>0.65699899295065456</v>
      </c>
      <c r="Z4" s="2">
        <v>0.61379657603222559</v>
      </c>
      <c r="AA4" s="2">
        <v>9.2648539778449144E-3</v>
      </c>
      <c r="AB4" s="2">
        <v>3.0211480362537764E-4</v>
      </c>
      <c r="AC4" s="2">
        <v>8.0563947633434038E-2</v>
      </c>
      <c r="AD4" s="2">
        <v>2.9506545820745217E-2</v>
      </c>
      <c r="AE4" s="2">
        <v>0.19275176395125079</v>
      </c>
      <c r="AF4" s="2">
        <v>0.80724823604874918</v>
      </c>
      <c r="AG4" s="2">
        <v>6.3511611541168189E-2</v>
      </c>
      <c r="AH4" s="2">
        <v>0.93648838845883176</v>
      </c>
      <c r="AI4" s="2">
        <v>2.49424405218726E-2</v>
      </c>
      <c r="AJ4" s="2">
        <v>0.97505755947812744</v>
      </c>
      <c r="AK4" s="2">
        <v>1.3344453711426188E-2</v>
      </c>
      <c r="AL4" s="2">
        <v>9.4523213789268843E-3</v>
      </c>
      <c r="AM4" s="2">
        <v>3.336113427856547E-2</v>
      </c>
      <c r="AN4" s="2">
        <v>8.3402835696413675E-4</v>
      </c>
      <c r="AO4" s="2">
        <v>0.93355574089519044</v>
      </c>
      <c r="AP4" s="2">
        <v>9.4523213789268843E-3</v>
      </c>
    </row>
    <row r="5" spans="1:42" x14ac:dyDescent="0.35">
      <c r="A5" t="s">
        <v>91</v>
      </c>
      <c r="B5">
        <v>311</v>
      </c>
      <c r="C5">
        <v>120</v>
      </c>
      <c r="D5">
        <v>70</v>
      </c>
      <c r="E5">
        <v>121</v>
      </c>
      <c r="F5">
        <v>0</v>
      </c>
      <c r="G5">
        <v>0</v>
      </c>
      <c r="H5">
        <v>121</v>
      </c>
      <c r="I5">
        <v>0</v>
      </c>
      <c r="J5">
        <v>190</v>
      </c>
      <c r="K5">
        <v>3</v>
      </c>
      <c r="L5">
        <v>36</v>
      </c>
      <c r="M5">
        <v>219</v>
      </c>
      <c r="N5">
        <v>53</v>
      </c>
      <c r="O5">
        <v>1</v>
      </c>
      <c r="P5">
        <v>2</v>
      </c>
      <c r="Q5">
        <v>0</v>
      </c>
      <c r="R5">
        <v>0</v>
      </c>
      <c r="S5">
        <v>131</v>
      </c>
      <c r="T5">
        <v>1</v>
      </c>
      <c r="U5">
        <v>125</v>
      </c>
      <c r="V5">
        <v>53</v>
      </c>
      <c r="W5" s="2">
        <v>0</v>
      </c>
      <c r="X5" s="2">
        <v>0.61093247588424437</v>
      </c>
      <c r="Y5" s="2">
        <v>0.17041800643086816</v>
      </c>
      <c r="Z5" s="2">
        <v>0.17041800643086816</v>
      </c>
      <c r="AA5" s="2">
        <v>0.38906752411575563</v>
      </c>
      <c r="AB5" s="2">
        <v>0</v>
      </c>
      <c r="AC5" s="2">
        <v>0.70418006430868163</v>
      </c>
      <c r="AD5" s="2">
        <v>0.40192926045016075</v>
      </c>
      <c r="AE5" s="2">
        <v>0.63157894736842102</v>
      </c>
      <c r="AF5" s="2">
        <v>0.36842105263157893</v>
      </c>
      <c r="AG5" s="2">
        <v>0</v>
      </c>
      <c r="AH5" s="2">
        <v>1</v>
      </c>
      <c r="AI5" s="2">
        <v>7.6923076923076927E-2</v>
      </c>
      <c r="AJ5" s="2">
        <v>0.92307692307692313</v>
      </c>
      <c r="AK5" s="2">
        <v>7.4074074074074077E-3</v>
      </c>
      <c r="AL5" s="2">
        <v>1.4814814814814815E-2</v>
      </c>
      <c r="AM5" s="2">
        <v>0</v>
      </c>
      <c r="AN5" s="2">
        <v>0</v>
      </c>
      <c r="AO5" s="2">
        <v>0.97037037037037033</v>
      </c>
      <c r="AP5" s="2">
        <v>7.4074074074074077E-3</v>
      </c>
    </row>
    <row r="6" spans="1:42" x14ac:dyDescent="0.35">
      <c r="A6" t="s">
        <v>1</v>
      </c>
      <c r="B6">
        <v>30</v>
      </c>
      <c r="C6">
        <v>22</v>
      </c>
      <c r="D6">
        <v>5</v>
      </c>
      <c r="E6">
        <v>2</v>
      </c>
      <c r="F6">
        <v>1</v>
      </c>
      <c r="G6">
        <v>0</v>
      </c>
      <c r="H6">
        <v>30</v>
      </c>
      <c r="I6">
        <v>0</v>
      </c>
      <c r="J6">
        <v>0</v>
      </c>
      <c r="K6">
        <v>4</v>
      </c>
      <c r="L6">
        <v>10</v>
      </c>
      <c r="M6">
        <v>7</v>
      </c>
      <c r="N6">
        <v>9</v>
      </c>
      <c r="O6">
        <v>0</v>
      </c>
      <c r="P6">
        <v>1</v>
      </c>
      <c r="Q6">
        <v>0</v>
      </c>
      <c r="R6">
        <v>0</v>
      </c>
      <c r="S6">
        <v>23</v>
      </c>
      <c r="T6">
        <v>0</v>
      </c>
      <c r="U6">
        <v>3</v>
      </c>
      <c r="V6">
        <v>3</v>
      </c>
      <c r="W6" s="2">
        <v>3.3333333333333333E-2</v>
      </c>
      <c r="X6" s="2">
        <v>0</v>
      </c>
      <c r="Y6" s="2">
        <v>0.3</v>
      </c>
      <c r="Z6" s="2">
        <v>0.1</v>
      </c>
      <c r="AA6" s="2">
        <v>6.6666666666666666E-2</v>
      </c>
      <c r="AB6" s="2">
        <v>0</v>
      </c>
      <c r="AC6" s="2">
        <v>0.23333333333333334</v>
      </c>
      <c r="AD6" s="2">
        <v>0.1</v>
      </c>
      <c r="AE6" s="2">
        <v>0.81481481481481477</v>
      </c>
      <c r="AF6" s="2">
        <v>0.18518518518518517</v>
      </c>
      <c r="AG6" s="2">
        <v>0</v>
      </c>
      <c r="AH6" s="2">
        <v>1</v>
      </c>
      <c r="AI6" s="2">
        <v>0.2857142857142857</v>
      </c>
      <c r="AJ6" s="2">
        <v>0.7142857142857143</v>
      </c>
      <c r="AK6" s="2">
        <v>0</v>
      </c>
      <c r="AL6" s="2">
        <v>4.1666666666666664E-2</v>
      </c>
      <c r="AM6" s="2">
        <v>0</v>
      </c>
      <c r="AN6" s="2">
        <v>0</v>
      </c>
      <c r="AO6" s="2">
        <v>0.95833333333333337</v>
      </c>
      <c r="AP6" s="2">
        <v>0</v>
      </c>
    </row>
    <row r="7" spans="1:42" x14ac:dyDescent="0.35">
      <c r="A7" t="s">
        <v>92</v>
      </c>
      <c r="B7">
        <v>19041</v>
      </c>
      <c r="C7">
        <v>2288</v>
      </c>
      <c r="D7">
        <v>374</v>
      </c>
      <c r="E7">
        <v>335</v>
      </c>
      <c r="F7">
        <v>16044</v>
      </c>
      <c r="G7">
        <v>4</v>
      </c>
      <c r="H7">
        <v>2634</v>
      </c>
      <c r="I7">
        <v>193</v>
      </c>
      <c r="J7">
        <v>16210</v>
      </c>
      <c r="K7">
        <v>17</v>
      </c>
      <c r="L7">
        <v>947</v>
      </c>
      <c r="M7">
        <v>1302</v>
      </c>
      <c r="N7">
        <v>16775</v>
      </c>
      <c r="O7">
        <v>13</v>
      </c>
      <c r="P7">
        <v>6</v>
      </c>
      <c r="Q7">
        <v>8</v>
      </c>
      <c r="R7">
        <v>1</v>
      </c>
      <c r="S7">
        <v>2062</v>
      </c>
      <c r="T7">
        <v>67</v>
      </c>
      <c r="U7">
        <v>656</v>
      </c>
      <c r="V7">
        <v>16229</v>
      </c>
      <c r="W7" s="2">
        <v>0.84260280447455493</v>
      </c>
      <c r="X7" s="2">
        <v>0.85132083398981151</v>
      </c>
      <c r="Y7" s="2">
        <v>0.88099364529173885</v>
      </c>
      <c r="Z7" s="2">
        <v>0.8523186807415577</v>
      </c>
      <c r="AA7" s="2">
        <v>1.7593613780788823E-2</v>
      </c>
      <c r="AB7" s="2">
        <v>1.013602226773804E-2</v>
      </c>
      <c r="AC7" s="2">
        <v>6.8378761619662831E-2</v>
      </c>
      <c r="AD7" s="2">
        <v>3.445197206029095E-2</v>
      </c>
      <c r="AE7" s="2">
        <v>0.85950413223140498</v>
      </c>
      <c r="AF7" s="2">
        <v>0.14049586776859505</v>
      </c>
      <c r="AG7" s="2">
        <v>1.5163002274450341E-3</v>
      </c>
      <c r="AH7" s="2">
        <v>0.99848369977255491</v>
      </c>
      <c r="AI7" s="2">
        <v>1.7634854771784232E-2</v>
      </c>
      <c r="AJ7" s="2">
        <v>0.98236514522821572</v>
      </c>
      <c r="AK7" s="2">
        <v>6.0268891979601297E-3</v>
      </c>
      <c r="AL7" s="2">
        <v>2.7816411682892906E-3</v>
      </c>
      <c r="AM7" s="2">
        <v>3.7088548910523874E-3</v>
      </c>
      <c r="AN7" s="2">
        <v>4.6360686138154843E-4</v>
      </c>
      <c r="AO7" s="2">
        <v>0.95595734816875289</v>
      </c>
      <c r="AP7" s="2">
        <v>3.1061659712563746E-2</v>
      </c>
    </row>
    <row r="8" spans="1:42" x14ac:dyDescent="0.35">
      <c r="A8" t="s">
        <v>93</v>
      </c>
      <c r="B8">
        <v>6925</v>
      </c>
      <c r="C8">
        <v>1867</v>
      </c>
      <c r="D8">
        <v>926</v>
      </c>
      <c r="E8">
        <v>538</v>
      </c>
      <c r="F8">
        <v>3594</v>
      </c>
      <c r="G8">
        <v>0</v>
      </c>
      <c r="H8">
        <v>1038</v>
      </c>
      <c r="I8">
        <v>478</v>
      </c>
      <c r="J8">
        <v>5409</v>
      </c>
      <c r="K8">
        <v>94</v>
      </c>
      <c r="L8">
        <v>1026</v>
      </c>
      <c r="M8">
        <v>955</v>
      </c>
      <c r="N8">
        <v>4850</v>
      </c>
      <c r="O8">
        <v>7</v>
      </c>
      <c r="P8">
        <v>25</v>
      </c>
      <c r="Q8">
        <v>19</v>
      </c>
      <c r="R8">
        <v>9</v>
      </c>
      <c r="S8">
        <v>2206</v>
      </c>
      <c r="T8">
        <v>159</v>
      </c>
      <c r="U8">
        <v>866</v>
      </c>
      <c r="V8">
        <v>3638</v>
      </c>
      <c r="W8" s="2">
        <v>0.51898916967509023</v>
      </c>
      <c r="X8" s="2">
        <v>0.78108303249097477</v>
      </c>
      <c r="Y8" s="2">
        <v>0.70036101083032487</v>
      </c>
      <c r="Z8" s="2">
        <v>0.52534296028880867</v>
      </c>
      <c r="AA8" s="2">
        <v>7.7689530685920577E-2</v>
      </c>
      <c r="AB8" s="2">
        <v>6.9025270758122745E-2</v>
      </c>
      <c r="AC8" s="2">
        <v>0.13790613718411551</v>
      </c>
      <c r="AD8" s="2">
        <v>0.12505415162454875</v>
      </c>
      <c r="AE8" s="2">
        <v>0.66845685642678121</v>
      </c>
      <c r="AF8" s="2">
        <v>0.33154314357321873</v>
      </c>
      <c r="AG8" s="2">
        <v>0</v>
      </c>
      <c r="AH8" s="2">
        <v>1</v>
      </c>
      <c r="AI8" s="2">
        <v>8.3928571428571422E-2</v>
      </c>
      <c r="AJ8" s="2">
        <v>0.91607142857142854</v>
      </c>
      <c r="AK8" s="2">
        <v>2.8865979381443299E-3</v>
      </c>
      <c r="AL8" s="2">
        <v>1.0309278350515464E-2</v>
      </c>
      <c r="AM8" s="2">
        <v>7.8350515463917522E-3</v>
      </c>
      <c r="AN8" s="2">
        <v>3.7113402061855669E-3</v>
      </c>
      <c r="AO8" s="2">
        <v>0.9096907216494845</v>
      </c>
      <c r="AP8" s="2">
        <v>6.5567010309278348E-2</v>
      </c>
    </row>
    <row r="9" spans="1:42" x14ac:dyDescent="0.35">
      <c r="A9" t="s">
        <v>94</v>
      </c>
      <c r="B9">
        <v>4202</v>
      </c>
      <c r="C9">
        <v>1424</v>
      </c>
      <c r="D9">
        <v>820</v>
      </c>
      <c r="E9">
        <v>185</v>
      </c>
      <c r="F9">
        <v>1773</v>
      </c>
      <c r="G9">
        <v>6</v>
      </c>
      <c r="H9">
        <v>1769</v>
      </c>
      <c r="I9">
        <v>0</v>
      </c>
      <c r="J9">
        <v>2427</v>
      </c>
      <c r="K9">
        <v>48</v>
      </c>
      <c r="L9">
        <v>761</v>
      </c>
      <c r="M9">
        <v>536</v>
      </c>
      <c r="N9">
        <v>2857</v>
      </c>
      <c r="O9">
        <v>9</v>
      </c>
      <c r="P9">
        <v>24</v>
      </c>
      <c r="Q9">
        <v>9</v>
      </c>
      <c r="R9">
        <v>5</v>
      </c>
      <c r="S9">
        <v>1829</v>
      </c>
      <c r="T9">
        <v>18</v>
      </c>
      <c r="U9">
        <v>520</v>
      </c>
      <c r="V9">
        <v>1798</v>
      </c>
      <c r="W9" s="2">
        <v>0.4219419324131366</v>
      </c>
      <c r="X9" s="2">
        <v>0.57758210376011421</v>
      </c>
      <c r="Y9" s="2">
        <v>0.67991432651118511</v>
      </c>
      <c r="Z9" s="2">
        <v>0.42789148024750118</v>
      </c>
      <c r="AA9" s="2">
        <v>4.4026653974297954E-2</v>
      </c>
      <c r="AB9" s="2">
        <v>0</v>
      </c>
      <c r="AC9" s="2">
        <v>0.12755830556877679</v>
      </c>
      <c r="AD9" s="2">
        <v>0.12375059495478344</v>
      </c>
      <c r="AE9" s="2">
        <v>0.63458110516934041</v>
      </c>
      <c r="AF9" s="2">
        <v>0.36541889483065954</v>
      </c>
      <c r="AG9" s="2">
        <v>3.3802816901408453E-3</v>
      </c>
      <c r="AH9" s="2">
        <v>0.99661971830985918</v>
      </c>
      <c r="AI9" s="2">
        <v>5.9332509270704575E-2</v>
      </c>
      <c r="AJ9" s="2">
        <v>0.94066749072929545</v>
      </c>
      <c r="AK9" s="2">
        <v>4.7518479408658922E-3</v>
      </c>
      <c r="AL9" s="2">
        <v>1.2671594508975714E-2</v>
      </c>
      <c r="AM9" s="2">
        <v>4.7518479408658922E-3</v>
      </c>
      <c r="AN9" s="2">
        <v>2.6399155227032735E-3</v>
      </c>
      <c r="AO9" s="2">
        <v>0.96568109820485748</v>
      </c>
      <c r="AP9" s="2">
        <v>9.5036958817317843E-3</v>
      </c>
    </row>
    <row r="10" spans="1:42" x14ac:dyDescent="0.35">
      <c r="A10" t="s">
        <v>95</v>
      </c>
      <c r="B10">
        <v>4803</v>
      </c>
      <c r="C10">
        <v>1689</v>
      </c>
      <c r="D10">
        <v>892</v>
      </c>
      <c r="E10">
        <v>133</v>
      </c>
      <c r="F10">
        <v>2089</v>
      </c>
      <c r="G10">
        <v>4</v>
      </c>
      <c r="H10">
        <v>1157</v>
      </c>
      <c r="I10">
        <v>2</v>
      </c>
      <c r="J10">
        <v>3640</v>
      </c>
      <c r="K10">
        <v>56</v>
      </c>
      <c r="L10">
        <v>637</v>
      </c>
      <c r="M10">
        <v>609</v>
      </c>
      <c r="N10">
        <v>3501</v>
      </c>
      <c r="O10">
        <v>6</v>
      </c>
      <c r="P10">
        <v>24</v>
      </c>
      <c r="Q10">
        <v>16</v>
      </c>
      <c r="R10">
        <v>4</v>
      </c>
      <c r="S10">
        <v>2156</v>
      </c>
      <c r="T10">
        <v>8</v>
      </c>
      <c r="U10">
        <v>487</v>
      </c>
      <c r="V10">
        <v>2108</v>
      </c>
      <c r="W10" s="2">
        <v>0.43493649802206952</v>
      </c>
      <c r="X10" s="2">
        <v>0.75785967103893404</v>
      </c>
      <c r="Y10" s="2">
        <v>0.72891942535915055</v>
      </c>
      <c r="Z10" s="2">
        <v>0.4388923589423277</v>
      </c>
      <c r="AA10" s="2">
        <v>2.7691026441807202E-2</v>
      </c>
      <c r="AB10" s="2">
        <v>4.1640641265875496E-4</v>
      </c>
      <c r="AC10" s="2">
        <v>0.12679575265459089</v>
      </c>
      <c r="AD10" s="2">
        <v>0.10139496148240683</v>
      </c>
      <c r="AE10" s="2">
        <v>0.65439752034095311</v>
      </c>
      <c r="AF10" s="2">
        <v>0.34560247965904689</v>
      </c>
      <c r="AG10" s="2">
        <v>3.4453057708871662E-3</v>
      </c>
      <c r="AH10" s="2">
        <v>0.9965546942291128</v>
      </c>
      <c r="AI10" s="2">
        <v>8.0808080808080815E-2</v>
      </c>
      <c r="AJ10" s="2">
        <v>0.91919191919191923</v>
      </c>
      <c r="AK10" s="2">
        <v>2.7100271002710027E-3</v>
      </c>
      <c r="AL10" s="2">
        <v>1.0840108401084011E-2</v>
      </c>
      <c r="AM10" s="2">
        <v>7.2267389340560069E-3</v>
      </c>
      <c r="AN10" s="2">
        <v>1.8066847335140017E-3</v>
      </c>
      <c r="AO10" s="2">
        <v>0.97380307136404698</v>
      </c>
      <c r="AP10" s="2">
        <v>3.6133694670280035E-3</v>
      </c>
    </row>
    <row r="11" spans="1:42" x14ac:dyDescent="0.35">
      <c r="A11" t="s">
        <v>128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 s="2" t="s">
        <v>135</v>
      </c>
      <c r="X11" s="2" t="s">
        <v>135</v>
      </c>
      <c r="Y11" s="2" t="s">
        <v>135</v>
      </c>
      <c r="Z11" s="2" t="s">
        <v>135</v>
      </c>
      <c r="AA11" s="2" t="s">
        <v>135</v>
      </c>
      <c r="AB11" s="2" t="s">
        <v>135</v>
      </c>
      <c r="AC11" s="2" t="s">
        <v>135</v>
      </c>
      <c r="AD11" s="2" t="s">
        <v>135</v>
      </c>
      <c r="AE11" s="2" t="s">
        <v>135</v>
      </c>
      <c r="AF11" s="2" t="s">
        <v>135</v>
      </c>
      <c r="AG11" s="2" t="s">
        <v>135</v>
      </c>
      <c r="AH11" s="2" t="s">
        <v>135</v>
      </c>
      <c r="AI11" s="2" t="s">
        <v>135</v>
      </c>
      <c r="AJ11" s="2" t="s">
        <v>135</v>
      </c>
      <c r="AK11" s="2" t="s">
        <v>135</v>
      </c>
      <c r="AL11" s="2" t="s">
        <v>135</v>
      </c>
      <c r="AM11" s="2" t="s">
        <v>135</v>
      </c>
      <c r="AN11" s="2" t="s">
        <v>135</v>
      </c>
      <c r="AO11" s="2" t="s">
        <v>135</v>
      </c>
      <c r="AP11" s="2" t="s">
        <v>135</v>
      </c>
    </row>
    <row r="12" spans="1:42" x14ac:dyDescent="0.35">
      <c r="A12" t="s">
        <v>96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 s="2" t="s">
        <v>135</v>
      </c>
      <c r="X12" s="2" t="s">
        <v>135</v>
      </c>
      <c r="Y12" s="2" t="s">
        <v>135</v>
      </c>
      <c r="Z12" s="2" t="s">
        <v>135</v>
      </c>
      <c r="AA12" s="2" t="s">
        <v>135</v>
      </c>
      <c r="AB12" s="2" t="s">
        <v>135</v>
      </c>
      <c r="AC12" s="2" t="s">
        <v>135</v>
      </c>
      <c r="AD12" s="2" t="s">
        <v>135</v>
      </c>
      <c r="AE12" s="2" t="s">
        <v>135</v>
      </c>
      <c r="AF12" s="2" t="s">
        <v>135</v>
      </c>
      <c r="AG12" s="2" t="s">
        <v>135</v>
      </c>
      <c r="AH12" s="2" t="s">
        <v>135</v>
      </c>
      <c r="AI12" s="2" t="s">
        <v>135</v>
      </c>
      <c r="AJ12" s="2" t="s">
        <v>135</v>
      </c>
      <c r="AK12" s="2" t="s">
        <v>135</v>
      </c>
      <c r="AL12" s="2" t="s">
        <v>135</v>
      </c>
      <c r="AM12" s="2" t="s">
        <v>135</v>
      </c>
      <c r="AN12" s="2" t="s">
        <v>135</v>
      </c>
      <c r="AO12" s="2" t="s">
        <v>135</v>
      </c>
      <c r="AP12" s="2" t="s">
        <v>135</v>
      </c>
    </row>
    <row r="13" spans="1:42" x14ac:dyDescent="0.35">
      <c r="A13" t="s">
        <v>97</v>
      </c>
      <c r="B13">
        <v>19947</v>
      </c>
      <c r="C13">
        <v>2044</v>
      </c>
      <c r="D13">
        <v>2277</v>
      </c>
      <c r="E13">
        <v>200</v>
      </c>
      <c r="F13">
        <v>15426</v>
      </c>
      <c r="G13">
        <v>368</v>
      </c>
      <c r="H13">
        <v>1950</v>
      </c>
      <c r="I13">
        <v>0</v>
      </c>
      <c r="J13">
        <v>17629</v>
      </c>
      <c r="K13">
        <v>123</v>
      </c>
      <c r="L13">
        <v>1043</v>
      </c>
      <c r="M13">
        <v>2218</v>
      </c>
      <c r="N13">
        <v>16563</v>
      </c>
      <c r="O13">
        <v>42</v>
      </c>
      <c r="P13">
        <v>50</v>
      </c>
      <c r="Q13">
        <v>136</v>
      </c>
      <c r="R13">
        <v>9</v>
      </c>
      <c r="S13">
        <v>3587</v>
      </c>
      <c r="T13">
        <v>33</v>
      </c>
      <c r="U13">
        <v>1885</v>
      </c>
      <c r="V13">
        <v>14251</v>
      </c>
      <c r="W13" s="2">
        <v>0.77334937584599184</v>
      </c>
      <c r="X13" s="2">
        <v>0.88379204892966357</v>
      </c>
      <c r="Y13" s="2">
        <v>0.83035042863588504</v>
      </c>
      <c r="Z13" s="2">
        <v>0.71444327467789648</v>
      </c>
      <c r="AA13" s="2">
        <v>1.0026570411590715E-2</v>
      </c>
      <c r="AB13" s="2">
        <v>0</v>
      </c>
      <c r="AC13" s="2">
        <v>0.11119466586454103</v>
      </c>
      <c r="AD13" s="2">
        <v>9.450042612924249E-2</v>
      </c>
      <c r="AE13" s="2">
        <v>0.47303864846100441</v>
      </c>
      <c r="AF13" s="2">
        <v>0.52696135153899559</v>
      </c>
      <c r="AG13" s="2">
        <v>0.15875754961173424</v>
      </c>
      <c r="AH13" s="2">
        <v>0.84124245038826573</v>
      </c>
      <c r="AI13" s="2">
        <v>0.10548885077186965</v>
      </c>
      <c r="AJ13" s="2">
        <v>0.89451114922813035</v>
      </c>
      <c r="AK13" s="2">
        <v>1.0889292196007259E-2</v>
      </c>
      <c r="AL13" s="2">
        <v>1.2963443090484833E-2</v>
      </c>
      <c r="AM13" s="2">
        <v>3.5260565206118748E-2</v>
      </c>
      <c r="AN13" s="2">
        <v>2.33341975628727E-3</v>
      </c>
      <c r="AO13" s="2">
        <v>0.92999740731138192</v>
      </c>
      <c r="AP13" s="2">
        <v>8.5558724397199904E-3</v>
      </c>
    </row>
    <row r="14" spans="1:42" x14ac:dyDescent="0.35">
      <c r="A14" t="s">
        <v>98</v>
      </c>
      <c r="B14">
        <v>4078</v>
      </c>
      <c r="C14">
        <v>1067</v>
      </c>
      <c r="D14">
        <v>2221</v>
      </c>
      <c r="E14">
        <v>90</v>
      </c>
      <c r="F14">
        <v>700</v>
      </c>
      <c r="G14">
        <v>516</v>
      </c>
      <c r="H14">
        <v>2764</v>
      </c>
      <c r="I14">
        <v>9</v>
      </c>
      <c r="J14">
        <v>789</v>
      </c>
      <c r="K14">
        <v>163</v>
      </c>
      <c r="L14">
        <v>1740</v>
      </c>
      <c r="M14">
        <v>1084</v>
      </c>
      <c r="N14">
        <v>1091</v>
      </c>
      <c r="O14">
        <v>29</v>
      </c>
      <c r="P14">
        <v>71</v>
      </c>
      <c r="Q14">
        <v>1096</v>
      </c>
      <c r="R14">
        <v>5</v>
      </c>
      <c r="S14">
        <v>2162</v>
      </c>
      <c r="T14">
        <v>89</v>
      </c>
      <c r="U14">
        <v>248</v>
      </c>
      <c r="V14">
        <v>485</v>
      </c>
      <c r="W14" s="2">
        <v>0.17165277096615988</v>
      </c>
      <c r="X14" s="2">
        <v>0.19347719470328592</v>
      </c>
      <c r="Y14" s="2">
        <v>0.26753310446297207</v>
      </c>
      <c r="Z14" s="2">
        <v>0.11893084845512505</v>
      </c>
      <c r="AA14" s="2">
        <v>2.2069641981363415E-2</v>
      </c>
      <c r="AB14" s="2">
        <v>2.2069641981363412E-3</v>
      </c>
      <c r="AC14" s="2">
        <v>0.26581657675331044</v>
      </c>
      <c r="AD14" s="2">
        <v>6.0814124570868072E-2</v>
      </c>
      <c r="AE14" s="2">
        <v>0.3245133819951338</v>
      </c>
      <c r="AF14" s="2">
        <v>0.6754866180048662</v>
      </c>
      <c r="AG14" s="2">
        <v>0.15731707317073171</v>
      </c>
      <c r="AH14" s="2">
        <v>0.84268292682926826</v>
      </c>
      <c r="AI14" s="2">
        <v>8.5654230162900677E-2</v>
      </c>
      <c r="AJ14" s="2">
        <v>0.91434576983709936</v>
      </c>
      <c r="AK14" s="2">
        <v>8.4009269988412523E-3</v>
      </c>
      <c r="AL14" s="2">
        <v>2.0567786790266513E-2</v>
      </c>
      <c r="AM14" s="2">
        <v>0.31749710312862112</v>
      </c>
      <c r="AN14" s="2">
        <v>1.4484356894553883E-3</v>
      </c>
      <c r="AO14" s="2">
        <v>0.6263035921205099</v>
      </c>
      <c r="AP14" s="2">
        <v>2.5782155272305908E-2</v>
      </c>
    </row>
    <row r="15" spans="1:42" x14ac:dyDescent="0.35">
      <c r="A15" t="s">
        <v>99</v>
      </c>
      <c r="B15">
        <v>15850</v>
      </c>
      <c r="C15">
        <v>2032</v>
      </c>
      <c r="D15">
        <v>3013</v>
      </c>
      <c r="E15">
        <v>335</v>
      </c>
      <c r="F15">
        <v>10470</v>
      </c>
      <c r="G15">
        <v>504</v>
      </c>
      <c r="H15">
        <v>4830</v>
      </c>
      <c r="I15">
        <v>73</v>
      </c>
      <c r="J15">
        <v>10443</v>
      </c>
      <c r="K15">
        <v>136</v>
      </c>
      <c r="L15">
        <v>1894</v>
      </c>
      <c r="M15">
        <v>2648</v>
      </c>
      <c r="N15">
        <v>11172</v>
      </c>
      <c r="O15">
        <v>170</v>
      </c>
      <c r="P15">
        <v>65</v>
      </c>
      <c r="Q15">
        <v>234</v>
      </c>
      <c r="R15">
        <v>7</v>
      </c>
      <c r="S15">
        <v>3702</v>
      </c>
      <c r="T15">
        <v>91</v>
      </c>
      <c r="U15">
        <v>699</v>
      </c>
      <c r="V15">
        <v>10983</v>
      </c>
      <c r="W15" s="2">
        <v>0.66056782334384856</v>
      </c>
      <c r="X15" s="2">
        <v>0.65886435331230286</v>
      </c>
      <c r="Y15" s="2">
        <v>0.70485804416403786</v>
      </c>
      <c r="Z15" s="2">
        <v>0.69293375394321766</v>
      </c>
      <c r="AA15" s="2">
        <v>2.1135646687697161E-2</v>
      </c>
      <c r="AB15" s="2">
        <v>4.6056782334384858E-3</v>
      </c>
      <c r="AC15" s="2">
        <v>0.16706624605678233</v>
      </c>
      <c r="AD15" s="2">
        <v>4.4100946372239748E-2</v>
      </c>
      <c r="AE15" s="2">
        <v>0.40277502477700694</v>
      </c>
      <c r="AF15" s="2">
        <v>0.59722497522299312</v>
      </c>
      <c r="AG15" s="2">
        <v>9.4488188976377951E-2</v>
      </c>
      <c r="AH15" s="2">
        <v>0.90551181102362199</v>
      </c>
      <c r="AI15" s="2">
        <v>6.6995073891625609E-2</v>
      </c>
      <c r="AJ15" s="2">
        <v>0.93300492610837438</v>
      </c>
      <c r="AK15" s="2">
        <v>3.9821972358866246E-2</v>
      </c>
      <c r="AL15" s="2">
        <v>1.5226048254860623E-2</v>
      </c>
      <c r="AM15" s="2">
        <v>5.4813773717498245E-2</v>
      </c>
      <c r="AN15" s="2">
        <v>1.6397282736003748E-3</v>
      </c>
      <c r="AO15" s="2">
        <v>0.86718200983836968</v>
      </c>
      <c r="AP15" s="2">
        <v>2.1316467556804872E-2</v>
      </c>
    </row>
    <row r="16" spans="1:42" x14ac:dyDescent="0.35">
      <c r="A16" t="s">
        <v>100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 s="2" t="s">
        <v>135</v>
      </c>
      <c r="X16" s="2" t="s">
        <v>135</v>
      </c>
      <c r="Y16" s="2" t="s">
        <v>135</v>
      </c>
      <c r="Z16" s="2" t="s">
        <v>135</v>
      </c>
      <c r="AA16" s="2" t="s">
        <v>135</v>
      </c>
      <c r="AB16" s="2" t="s">
        <v>135</v>
      </c>
      <c r="AC16" s="2" t="s">
        <v>135</v>
      </c>
      <c r="AD16" s="2" t="s">
        <v>135</v>
      </c>
      <c r="AE16" s="2" t="s">
        <v>135</v>
      </c>
      <c r="AF16" s="2" t="s">
        <v>135</v>
      </c>
      <c r="AG16" s="2" t="s">
        <v>135</v>
      </c>
      <c r="AH16" s="2" t="s">
        <v>135</v>
      </c>
      <c r="AI16" s="2" t="s">
        <v>135</v>
      </c>
      <c r="AJ16" s="2" t="s">
        <v>135</v>
      </c>
      <c r="AK16" s="2" t="s">
        <v>135</v>
      </c>
      <c r="AL16" s="2" t="s">
        <v>135</v>
      </c>
      <c r="AM16" s="2" t="s">
        <v>135</v>
      </c>
      <c r="AN16" s="2" t="s">
        <v>135</v>
      </c>
      <c r="AO16" s="2" t="s">
        <v>135</v>
      </c>
      <c r="AP16" s="2" t="s">
        <v>135</v>
      </c>
    </row>
    <row r="17" spans="1:42" x14ac:dyDescent="0.35">
      <c r="A17" t="s">
        <v>101</v>
      </c>
      <c r="B17">
        <v>10712</v>
      </c>
      <c r="C17">
        <v>2050</v>
      </c>
      <c r="D17">
        <v>2448</v>
      </c>
      <c r="E17">
        <v>113</v>
      </c>
      <c r="F17">
        <v>6101</v>
      </c>
      <c r="G17">
        <v>2822</v>
      </c>
      <c r="H17">
        <v>1465</v>
      </c>
      <c r="I17">
        <v>22</v>
      </c>
      <c r="J17">
        <v>6403</v>
      </c>
      <c r="K17">
        <v>111</v>
      </c>
      <c r="L17">
        <v>3767</v>
      </c>
      <c r="M17">
        <v>644</v>
      </c>
      <c r="N17">
        <v>6190</v>
      </c>
      <c r="O17">
        <v>31</v>
      </c>
      <c r="P17">
        <v>189</v>
      </c>
      <c r="Q17">
        <v>375</v>
      </c>
      <c r="R17">
        <v>65</v>
      </c>
      <c r="S17">
        <v>3567</v>
      </c>
      <c r="T17">
        <v>232</v>
      </c>
      <c r="U17">
        <v>250</v>
      </c>
      <c r="V17">
        <v>6029</v>
      </c>
      <c r="W17" s="2">
        <v>0.56954817027632565</v>
      </c>
      <c r="X17" s="2">
        <v>0.59774085138162814</v>
      </c>
      <c r="Y17" s="2">
        <v>0.57785660941000749</v>
      </c>
      <c r="Z17" s="2">
        <v>0.56282673637042568</v>
      </c>
      <c r="AA17" s="2">
        <v>1.0548917102315161E-2</v>
      </c>
      <c r="AB17" s="2">
        <v>2.0537714712471995E-3</v>
      </c>
      <c r="AC17" s="2">
        <v>6.0119492158327112E-2</v>
      </c>
      <c r="AD17" s="2">
        <v>2.3338312173263629E-2</v>
      </c>
      <c r="AE17" s="2">
        <v>0.45575811471765226</v>
      </c>
      <c r="AF17" s="2">
        <v>0.54424188528234774</v>
      </c>
      <c r="AG17" s="2">
        <v>0.65826918591089345</v>
      </c>
      <c r="AH17" s="2">
        <v>0.3417308140891066</v>
      </c>
      <c r="AI17" s="2">
        <v>2.8623001547189272E-2</v>
      </c>
      <c r="AJ17" s="2">
        <v>0.97137699845281078</v>
      </c>
      <c r="AK17" s="2">
        <v>6.9522314420273606E-3</v>
      </c>
      <c r="AL17" s="2">
        <v>4.2386185243328101E-2</v>
      </c>
      <c r="AM17" s="2">
        <v>8.4099573895492261E-2</v>
      </c>
      <c r="AN17" s="2">
        <v>1.4577259475218658E-2</v>
      </c>
      <c r="AO17" s="2">
        <v>0.79995514689392244</v>
      </c>
      <c r="AP17" s="2">
        <v>5.2029603050011211E-2</v>
      </c>
    </row>
    <row r="18" spans="1:42" x14ac:dyDescent="0.35">
      <c r="A18" t="s">
        <v>102</v>
      </c>
      <c r="B18">
        <v>4716</v>
      </c>
      <c r="C18">
        <v>1607</v>
      </c>
      <c r="D18">
        <v>2296</v>
      </c>
      <c r="E18">
        <v>169</v>
      </c>
      <c r="F18">
        <v>644</v>
      </c>
      <c r="G18">
        <v>0</v>
      </c>
      <c r="H18">
        <v>4027</v>
      </c>
      <c r="I18">
        <v>46</v>
      </c>
      <c r="J18">
        <v>643</v>
      </c>
      <c r="K18">
        <v>220</v>
      </c>
      <c r="L18">
        <v>3209</v>
      </c>
      <c r="M18">
        <v>552</v>
      </c>
      <c r="N18">
        <v>735</v>
      </c>
      <c r="O18">
        <v>63</v>
      </c>
      <c r="P18">
        <v>142</v>
      </c>
      <c r="Q18">
        <v>600</v>
      </c>
      <c r="R18">
        <v>23</v>
      </c>
      <c r="S18">
        <v>2823</v>
      </c>
      <c r="T18">
        <v>22</v>
      </c>
      <c r="U18">
        <v>309</v>
      </c>
      <c r="V18">
        <v>765</v>
      </c>
      <c r="W18" s="2">
        <v>0.13655640373197625</v>
      </c>
      <c r="X18" s="2">
        <v>0.13634435962680239</v>
      </c>
      <c r="Y18" s="2">
        <v>0.15585241730279897</v>
      </c>
      <c r="Z18" s="2">
        <v>0.16221374045801526</v>
      </c>
      <c r="AA18" s="2">
        <v>3.5835453774385073E-2</v>
      </c>
      <c r="AB18" s="2">
        <v>9.7540288379983041E-3</v>
      </c>
      <c r="AC18" s="2">
        <v>0.11704834605597965</v>
      </c>
      <c r="AD18" s="2">
        <v>6.5521628498727738E-2</v>
      </c>
      <c r="AE18" s="2">
        <v>0.41173456315654627</v>
      </c>
      <c r="AF18" s="2">
        <v>0.58826543684345378</v>
      </c>
      <c r="AG18" s="2">
        <v>0</v>
      </c>
      <c r="AH18" s="2">
        <v>1</v>
      </c>
      <c r="AI18" s="2">
        <v>6.4158646835812197E-2</v>
      </c>
      <c r="AJ18" s="2">
        <v>0.93584135316418782</v>
      </c>
      <c r="AK18" s="2">
        <v>1.7152191668935474E-2</v>
      </c>
      <c r="AL18" s="2">
        <v>3.8660495507759324E-2</v>
      </c>
      <c r="AM18" s="2">
        <v>0.16335420637081405</v>
      </c>
      <c r="AN18" s="2">
        <v>6.2619112442145386E-3</v>
      </c>
      <c r="AO18" s="2">
        <v>0.76858154097468012</v>
      </c>
      <c r="AP18" s="2">
        <v>5.989654233596515E-3</v>
      </c>
    </row>
    <row r="19" spans="1:42" x14ac:dyDescent="0.35">
      <c r="A19" t="s">
        <v>103</v>
      </c>
      <c r="B19">
        <v>8111</v>
      </c>
      <c r="C19">
        <v>1933</v>
      </c>
      <c r="D19">
        <v>1680</v>
      </c>
      <c r="E19">
        <v>65</v>
      </c>
      <c r="F19">
        <v>4433</v>
      </c>
      <c r="G19">
        <v>2303</v>
      </c>
      <c r="H19">
        <v>4042</v>
      </c>
      <c r="I19">
        <v>1</v>
      </c>
      <c r="J19">
        <v>1765</v>
      </c>
      <c r="K19">
        <v>23</v>
      </c>
      <c r="L19">
        <v>1242</v>
      </c>
      <c r="M19">
        <v>468</v>
      </c>
      <c r="N19">
        <v>6378</v>
      </c>
      <c r="O19">
        <v>71</v>
      </c>
      <c r="P19">
        <v>37</v>
      </c>
      <c r="Q19">
        <v>43</v>
      </c>
      <c r="R19">
        <v>3</v>
      </c>
      <c r="S19">
        <v>1524</v>
      </c>
      <c r="T19">
        <v>27</v>
      </c>
      <c r="U19">
        <v>125</v>
      </c>
      <c r="V19">
        <v>6313</v>
      </c>
      <c r="W19" s="2">
        <v>0.5465417334484034</v>
      </c>
      <c r="X19" s="2">
        <v>0.21760572062630995</v>
      </c>
      <c r="Y19" s="2">
        <v>0.78633953889779307</v>
      </c>
      <c r="Z19" s="2">
        <v>0.77832573048945874</v>
      </c>
      <c r="AA19" s="2">
        <v>8.0138084083343601E-3</v>
      </c>
      <c r="AB19" s="2">
        <v>1.2328936012822092E-4</v>
      </c>
      <c r="AC19" s="2">
        <v>5.7699420540007394E-2</v>
      </c>
      <c r="AD19" s="2">
        <v>1.5411170016027617E-2</v>
      </c>
      <c r="AE19" s="2">
        <v>0.53501245502352612</v>
      </c>
      <c r="AF19" s="2">
        <v>0.46498754497647382</v>
      </c>
      <c r="AG19" s="2">
        <v>0.36296296296296299</v>
      </c>
      <c r="AH19" s="2">
        <v>0.63703703703703707</v>
      </c>
      <c r="AI19" s="2">
        <v>1.8181818181818181E-2</v>
      </c>
      <c r="AJ19" s="2">
        <v>0.98181818181818181</v>
      </c>
      <c r="AK19" s="2">
        <v>4.1642228739002932E-2</v>
      </c>
      <c r="AL19" s="2">
        <v>2.1700879765395895E-2</v>
      </c>
      <c r="AM19" s="2">
        <v>2.5219941348973606E-2</v>
      </c>
      <c r="AN19" s="2">
        <v>1.7595307917888563E-3</v>
      </c>
      <c r="AO19" s="2">
        <v>0.89384164222873896</v>
      </c>
      <c r="AP19" s="2">
        <v>1.5835777126099706E-2</v>
      </c>
    </row>
    <row r="20" spans="1:42" x14ac:dyDescent="0.35">
      <c r="A20" t="s">
        <v>104</v>
      </c>
      <c r="B20">
        <v>6585</v>
      </c>
      <c r="C20">
        <v>382</v>
      </c>
      <c r="D20">
        <v>750</v>
      </c>
      <c r="E20">
        <v>73</v>
      </c>
      <c r="F20">
        <v>5380</v>
      </c>
      <c r="G20">
        <v>1017</v>
      </c>
      <c r="H20">
        <v>784</v>
      </c>
      <c r="I20">
        <v>0</v>
      </c>
      <c r="J20">
        <v>4784</v>
      </c>
      <c r="K20">
        <v>27</v>
      </c>
      <c r="L20">
        <v>824</v>
      </c>
      <c r="M20">
        <v>256</v>
      </c>
      <c r="N20">
        <v>5478</v>
      </c>
      <c r="O20">
        <v>0</v>
      </c>
      <c r="P20">
        <v>249</v>
      </c>
      <c r="Q20">
        <v>241</v>
      </c>
      <c r="R20">
        <v>1</v>
      </c>
      <c r="S20">
        <v>1212</v>
      </c>
      <c r="T20">
        <v>35</v>
      </c>
      <c r="U20">
        <v>130</v>
      </c>
      <c r="V20">
        <v>4748</v>
      </c>
      <c r="W20" s="2">
        <v>0.81700835231586943</v>
      </c>
      <c r="X20" s="2">
        <v>0.72649962034927862</v>
      </c>
      <c r="Y20" s="2">
        <v>0.83189066059225514</v>
      </c>
      <c r="Z20" s="2">
        <v>0.72103264996203498</v>
      </c>
      <c r="AA20" s="2">
        <v>1.1085801063022019E-2</v>
      </c>
      <c r="AB20" s="2">
        <v>0</v>
      </c>
      <c r="AC20" s="2">
        <v>3.8876233864844345E-2</v>
      </c>
      <c r="AD20" s="2">
        <v>1.9741837509491267E-2</v>
      </c>
      <c r="AE20" s="2">
        <v>0.33745583038869259</v>
      </c>
      <c r="AF20" s="2">
        <v>0.66254416961130747</v>
      </c>
      <c r="AG20" s="2">
        <v>0.56468628539700172</v>
      </c>
      <c r="AH20" s="2">
        <v>0.43531371460299834</v>
      </c>
      <c r="AI20" s="2">
        <v>3.1727379553466509E-2</v>
      </c>
      <c r="AJ20" s="2">
        <v>0.96827262044653351</v>
      </c>
      <c r="AK20" s="2">
        <v>0</v>
      </c>
      <c r="AL20" s="2">
        <v>0.14326812428078251</v>
      </c>
      <c r="AM20" s="2">
        <v>0.1386651323360184</v>
      </c>
      <c r="AN20" s="2">
        <v>5.7537399309551208E-4</v>
      </c>
      <c r="AO20" s="2">
        <v>0.69735327963176064</v>
      </c>
      <c r="AP20" s="2">
        <v>2.0138089758342925E-2</v>
      </c>
    </row>
    <row r="21" spans="1:42" x14ac:dyDescent="0.35">
      <c r="A21" t="s">
        <v>105</v>
      </c>
      <c r="B21">
        <v>27465</v>
      </c>
      <c r="C21">
        <v>7131</v>
      </c>
      <c r="D21">
        <v>10990</v>
      </c>
      <c r="E21">
        <v>124</v>
      </c>
      <c r="F21">
        <v>9220</v>
      </c>
      <c r="G21">
        <v>13883</v>
      </c>
      <c r="H21">
        <v>2134</v>
      </c>
      <c r="I21">
        <v>77</v>
      </c>
      <c r="J21">
        <v>11371</v>
      </c>
      <c r="K21">
        <v>659</v>
      </c>
      <c r="L21">
        <v>12805</v>
      </c>
      <c r="M21">
        <v>1043</v>
      </c>
      <c r="N21">
        <v>12958</v>
      </c>
      <c r="O21">
        <v>200</v>
      </c>
      <c r="P21">
        <v>183</v>
      </c>
      <c r="Q21">
        <v>884</v>
      </c>
      <c r="R21">
        <v>38</v>
      </c>
      <c r="S21">
        <v>12778</v>
      </c>
      <c r="T21">
        <v>202</v>
      </c>
      <c r="U21">
        <v>742</v>
      </c>
      <c r="V21">
        <v>12627</v>
      </c>
      <c r="W21" s="2">
        <v>0.33569998179501181</v>
      </c>
      <c r="X21" s="2">
        <v>0.41401784088840343</v>
      </c>
      <c r="Y21" s="2">
        <v>0.47180047332969233</v>
      </c>
      <c r="Z21" s="2">
        <v>0.45974877116329876</v>
      </c>
      <c r="AA21" s="2">
        <v>4.5148370653559072E-3</v>
      </c>
      <c r="AB21" s="2">
        <v>2.8035681776806846E-3</v>
      </c>
      <c r="AC21" s="2">
        <v>3.7975605315856545E-2</v>
      </c>
      <c r="AD21" s="2">
        <v>2.7016202439468413E-2</v>
      </c>
      <c r="AE21" s="2">
        <v>0.39352132884498647</v>
      </c>
      <c r="AF21" s="2">
        <v>0.60647867115501353</v>
      </c>
      <c r="AG21" s="2">
        <v>0.86676656052943746</v>
      </c>
      <c r="AH21" s="2">
        <v>0.13323343947056251</v>
      </c>
      <c r="AI21" s="2">
        <v>4.8945335710041595E-2</v>
      </c>
      <c r="AJ21" s="2">
        <v>0.95105466428995844</v>
      </c>
      <c r="AK21" s="2">
        <v>1.4000700035001749E-2</v>
      </c>
      <c r="AL21" s="2">
        <v>1.2810640532026601E-2</v>
      </c>
      <c r="AM21" s="2">
        <v>6.1883094154707732E-2</v>
      </c>
      <c r="AN21" s="2">
        <v>2.6601330066503325E-3</v>
      </c>
      <c r="AO21" s="2">
        <v>0.89450472523626179</v>
      </c>
      <c r="AP21" s="2">
        <v>1.4140707035351767E-2</v>
      </c>
    </row>
    <row r="22" spans="1:42" x14ac:dyDescent="0.35">
      <c r="A22" t="s">
        <v>106</v>
      </c>
      <c r="B22">
        <v>3575</v>
      </c>
      <c r="C22">
        <v>858</v>
      </c>
      <c r="D22">
        <v>1121</v>
      </c>
      <c r="E22">
        <v>37</v>
      </c>
      <c r="F22">
        <v>1559</v>
      </c>
      <c r="G22">
        <v>2103</v>
      </c>
      <c r="H22">
        <v>589</v>
      </c>
      <c r="I22">
        <v>0</v>
      </c>
      <c r="J22">
        <v>883</v>
      </c>
      <c r="K22">
        <v>103</v>
      </c>
      <c r="L22">
        <v>1084</v>
      </c>
      <c r="M22">
        <v>107</v>
      </c>
      <c r="N22">
        <v>2281</v>
      </c>
      <c r="O22">
        <v>10</v>
      </c>
      <c r="P22">
        <v>22</v>
      </c>
      <c r="Q22">
        <v>156</v>
      </c>
      <c r="R22">
        <v>1</v>
      </c>
      <c r="S22">
        <v>1023</v>
      </c>
      <c r="T22">
        <v>324</v>
      </c>
      <c r="U22">
        <v>87</v>
      </c>
      <c r="V22">
        <v>1975</v>
      </c>
      <c r="W22" s="2">
        <v>0.43608391608391606</v>
      </c>
      <c r="X22" s="2">
        <v>0.246993006993007</v>
      </c>
      <c r="Y22" s="2">
        <v>0.63804195804195807</v>
      </c>
      <c r="Z22" s="2">
        <v>0.55244755244755239</v>
      </c>
      <c r="AA22" s="2">
        <v>1.0349650349650351E-2</v>
      </c>
      <c r="AB22" s="2">
        <v>0</v>
      </c>
      <c r="AC22" s="2">
        <v>2.9930069930069931E-2</v>
      </c>
      <c r="AD22" s="2">
        <v>2.4335664335664337E-2</v>
      </c>
      <c r="AE22" s="2">
        <v>0.43355229914098031</v>
      </c>
      <c r="AF22" s="2">
        <v>0.56644770085901974</v>
      </c>
      <c r="AG22" s="2">
        <v>0.7812035661218425</v>
      </c>
      <c r="AH22" s="2">
        <v>0.2187964338781575</v>
      </c>
      <c r="AI22" s="2">
        <v>8.6773378264532436E-2</v>
      </c>
      <c r="AJ22" s="2">
        <v>0.91322662173546754</v>
      </c>
      <c r="AK22" s="2">
        <v>6.510416666666667E-3</v>
      </c>
      <c r="AL22" s="2">
        <v>1.4322916666666666E-2</v>
      </c>
      <c r="AM22" s="2">
        <v>0.1015625</v>
      </c>
      <c r="AN22" s="2">
        <v>6.5104166666666663E-4</v>
      </c>
      <c r="AO22" s="2">
        <v>0.666015625</v>
      </c>
      <c r="AP22" s="2">
        <v>0.2109375</v>
      </c>
    </row>
    <row r="23" spans="1:42" x14ac:dyDescent="0.35">
      <c r="A23" t="s">
        <v>129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2" t="s">
        <v>135</v>
      </c>
      <c r="X23" s="2" t="s">
        <v>135</v>
      </c>
      <c r="Y23" s="2" t="s">
        <v>135</v>
      </c>
      <c r="Z23" s="2" t="s">
        <v>135</v>
      </c>
      <c r="AA23" s="2" t="s">
        <v>135</v>
      </c>
      <c r="AB23" s="2" t="s">
        <v>135</v>
      </c>
      <c r="AC23" s="2" t="s">
        <v>135</v>
      </c>
      <c r="AD23" s="2" t="s">
        <v>135</v>
      </c>
      <c r="AE23" s="2" t="s">
        <v>135</v>
      </c>
      <c r="AF23" s="2" t="s">
        <v>135</v>
      </c>
      <c r="AG23" s="2" t="s">
        <v>135</v>
      </c>
      <c r="AH23" s="2" t="s">
        <v>135</v>
      </c>
      <c r="AI23" s="2" t="s">
        <v>135</v>
      </c>
      <c r="AJ23" s="2" t="s">
        <v>135</v>
      </c>
      <c r="AK23" s="2" t="s">
        <v>135</v>
      </c>
      <c r="AL23" s="2" t="s">
        <v>135</v>
      </c>
      <c r="AM23" s="2" t="s">
        <v>135</v>
      </c>
      <c r="AN23" s="2" t="s">
        <v>135</v>
      </c>
      <c r="AO23" s="2" t="s">
        <v>135</v>
      </c>
      <c r="AP23" s="2" t="s">
        <v>135</v>
      </c>
    </row>
    <row r="24" spans="1:42" x14ac:dyDescent="0.35">
      <c r="A24" t="s">
        <v>107</v>
      </c>
      <c r="B24">
        <v>11714</v>
      </c>
      <c r="C24">
        <v>3021</v>
      </c>
      <c r="D24">
        <v>5089</v>
      </c>
      <c r="E24">
        <v>70</v>
      </c>
      <c r="F24">
        <v>3534</v>
      </c>
      <c r="G24">
        <v>5783</v>
      </c>
      <c r="H24">
        <v>1684</v>
      </c>
      <c r="I24">
        <v>1</v>
      </c>
      <c r="J24">
        <v>4246</v>
      </c>
      <c r="K24">
        <v>371</v>
      </c>
      <c r="L24">
        <v>4617</v>
      </c>
      <c r="M24">
        <v>885</v>
      </c>
      <c r="N24">
        <v>5841</v>
      </c>
      <c r="O24">
        <v>66</v>
      </c>
      <c r="P24">
        <v>165</v>
      </c>
      <c r="Q24">
        <v>937</v>
      </c>
      <c r="R24">
        <v>14</v>
      </c>
      <c r="S24">
        <v>4984</v>
      </c>
      <c r="T24">
        <v>193</v>
      </c>
      <c r="U24">
        <v>388</v>
      </c>
      <c r="V24">
        <v>5152</v>
      </c>
      <c r="W24" s="2">
        <v>0.30169028512890556</v>
      </c>
      <c r="X24" s="2">
        <v>0.36247225542086392</v>
      </c>
      <c r="Y24" s="2">
        <v>0.498634113027147</v>
      </c>
      <c r="Z24" s="2">
        <v>0.43981560525866487</v>
      </c>
      <c r="AA24" s="2">
        <v>5.9757555062318595E-3</v>
      </c>
      <c r="AB24" s="2">
        <v>8.536793580331228E-5</v>
      </c>
      <c r="AC24" s="2">
        <v>7.5550623185931365E-2</v>
      </c>
      <c r="AD24" s="2">
        <v>3.3122759091685161E-2</v>
      </c>
      <c r="AE24" s="2">
        <v>0.37250308261405674</v>
      </c>
      <c r="AF24" s="2">
        <v>0.62749691738594326</v>
      </c>
      <c r="AG24" s="2">
        <v>0.77447435382349006</v>
      </c>
      <c r="AH24" s="2">
        <v>0.22552564617650997</v>
      </c>
      <c r="AI24" s="2">
        <v>7.4378508420208503E-2</v>
      </c>
      <c r="AJ24" s="2">
        <v>0.92562149157979146</v>
      </c>
      <c r="AK24" s="2">
        <v>1.0378990407296744E-2</v>
      </c>
      <c r="AL24" s="2">
        <v>2.5947476018241863E-2</v>
      </c>
      <c r="AM24" s="2">
        <v>0.14735021229753106</v>
      </c>
      <c r="AN24" s="2">
        <v>2.2016040257902187E-3</v>
      </c>
      <c r="AO24" s="2">
        <v>0.7837710331813178</v>
      </c>
      <c r="AP24" s="2">
        <v>3.03506840698223E-2</v>
      </c>
    </row>
    <row r="25" spans="1:42" x14ac:dyDescent="0.35">
      <c r="A25" t="s">
        <v>108</v>
      </c>
      <c r="B25">
        <v>14014</v>
      </c>
      <c r="C25">
        <v>2029</v>
      </c>
      <c r="D25">
        <v>5510</v>
      </c>
      <c r="E25">
        <v>1436</v>
      </c>
      <c r="F25">
        <v>5039</v>
      </c>
      <c r="G25">
        <v>3189</v>
      </c>
      <c r="H25">
        <v>5375</v>
      </c>
      <c r="I25">
        <v>3</v>
      </c>
      <c r="J25">
        <v>5447</v>
      </c>
      <c r="K25">
        <v>276</v>
      </c>
      <c r="L25">
        <v>3239</v>
      </c>
      <c r="M25">
        <v>5570</v>
      </c>
      <c r="N25">
        <v>4929</v>
      </c>
      <c r="O25">
        <v>192</v>
      </c>
      <c r="P25">
        <v>166</v>
      </c>
      <c r="Q25">
        <v>894</v>
      </c>
      <c r="R25">
        <v>31</v>
      </c>
      <c r="S25">
        <v>5213</v>
      </c>
      <c r="T25">
        <v>138</v>
      </c>
      <c r="U25">
        <v>2360</v>
      </c>
      <c r="V25">
        <v>5081</v>
      </c>
      <c r="W25" s="2">
        <v>0.35956900242614526</v>
      </c>
      <c r="X25" s="2">
        <v>0.38868274582560297</v>
      </c>
      <c r="Y25" s="2">
        <v>0.35171970886256598</v>
      </c>
      <c r="Z25" s="2">
        <v>0.36256600542314826</v>
      </c>
      <c r="AA25" s="2">
        <v>0.10246895961181675</v>
      </c>
      <c r="AB25" s="2">
        <v>2.1407164264307122E-4</v>
      </c>
      <c r="AC25" s="2">
        <v>0.3974596831739689</v>
      </c>
      <c r="AD25" s="2">
        <v>0.16840302554588268</v>
      </c>
      <c r="AE25" s="2">
        <v>0.26913383737896274</v>
      </c>
      <c r="AF25" s="2">
        <v>0.73086616262103732</v>
      </c>
      <c r="AG25" s="2">
        <v>0.37237272302662305</v>
      </c>
      <c r="AH25" s="2">
        <v>0.62762727697337695</v>
      </c>
      <c r="AI25" s="2">
        <v>7.8520625889046944E-2</v>
      </c>
      <c r="AJ25" s="2">
        <v>0.92147937411095304</v>
      </c>
      <c r="AK25" s="2">
        <v>2.8941814892975579E-2</v>
      </c>
      <c r="AL25" s="2">
        <v>2.5022610792885137E-2</v>
      </c>
      <c r="AM25" s="2">
        <v>0.13476032559541753</v>
      </c>
      <c r="AN25" s="2">
        <v>4.6728971962616819E-3</v>
      </c>
      <c r="AO25" s="2">
        <v>0.78580042206813383</v>
      </c>
      <c r="AP25" s="2">
        <v>2.0801929454326198E-2</v>
      </c>
    </row>
    <row r="26" spans="1:42" x14ac:dyDescent="0.35">
      <c r="A26" t="s">
        <v>109</v>
      </c>
      <c r="B26">
        <v>2442</v>
      </c>
      <c r="C26">
        <v>851</v>
      </c>
      <c r="D26">
        <v>1115</v>
      </c>
      <c r="E26">
        <v>0</v>
      </c>
      <c r="F26">
        <v>476</v>
      </c>
      <c r="G26">
        <v>1925</v>
      </c>
      <c r="H26">
        <v>246</v>
      </c>
      <c r="I26">
        <v>0</v>
      </c>
      <c r="J26">
        <v>271</v>
      </c>
      <c r="K26">
        <v>60</v>
      </c>
      <c r="L26">
        <v>1602</v>
      </c>
      <c r="M26">
        <v>8</v>
      </c>
      <c r="N26">
        <v>772</v>
      </c>
      <c r="O26">
        <v>40</v>
      </c>
      <c r="P26">
        <v>14</v>
      </c>
      <c r="Q26">
        <v>73</v>
      </c>
      <c r="R26">
        <v>1</v>
      </c>
      <c r="S26">
        <v>1572</v>
      </c>
      <c r="T26">
        <v>9</v>
      </c>
      <c r="U26">
        <v>46</v>
      </c>
      <c r="V26">
        <v>699</v>
      </c>
      <c r="W26" s="2">
        <v>0.19492219492219492</v>
      </c>
      <c r="X26" s="2">
        <v>0.11097461097461098</v>
      </c>
      <c r="Y26" s="2">
        <v>0.31613431613431614</v>
      </c>
      <c r="Z26" s="2">
        <v>0.28624078624078625</v>
      </c>
      <c r="AA26" s="2">
        <v>0</v>
      </c>
      <c r="AB26" s="2">
        <v>0</v>
      </c>
      <c r="AC26" s="2">
        <v>3.2760032760032762E-3</v>
      </c>
      <c r="AD26" s="2">
        <v>1.8837018837018837E-2</v>
      </c>
      <c r="AE26" s="2">
        <v>0.43285859613428279</v>
      </c>
      <c r="AF26" s="2">
        <v>0.56714140386571721</v>
      </c>
      <c r="AG26" s="2">
        <v>0.88668816213726398</v>
      </c>
      <c r="AH26" s="2">
        <v>0.11331183786273606</v>
      </c>
      <c r="AI26" s="2">
        <v>3.6101083032490974E-2</v>
      </c>
      <c r="AJ26" s="2">
        <v>0.96389891696750907</v>
      </c>
      <c r="AK26" s="2">
        <v>2.3405500292568753E-2</v>
      </c>
      <c r="AL26" s="2">
        <v>8.1919251023990641E-3</v>
      </c>
      <c r="AM26" s="2">
        <v>4.2715038033937974E-2</v>
      </c>
      <c r="AN26" s="2">
        <v>5.8513750731421885E-4</v>
      </c>
      <c r="AO26" s="2">
        <v>0.919836161497952</v>
      </c>
      <c r="AP26" s="2">
        <v>5.2662375658279695E-3</v>
      </c>
    </row>
    <row r="27" spans="1:42" x14ac:dyDescent="0.35">
      <c r="A27" t="s">
        <v>130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 s="2" t="s">
        <v>135</v>
      </c>
      <c r="X27" s="2" t="s">
        <v>135</v>
      </c>
      <c r="Y27" s="2" t="s">
        <v>135</v>
      </c>
      <c r="Z27" s="2" t="s">
        <v>135</v>
      </c>
      <c r="AA27" s="2" t="s">
        <v>135</v>
      </c>
      <c r="AB27" s="2" t="s">
        <v>135</v>
      </c>
      <c r="AC27" s="2" t="s">
        <v>135</v>
      </c>
      <c r="AD27" s="2" t="s">
        <v>135</v>
      </c>
      <c r="AE27" s="2" t="s">
        <v>135</v>
      </c>
      <c r="AF27" s="2" t="s">
        <v>135</v>
      </c>
      <c r="AG27" s="2" t="s">
        <v>135</v>
      </c>
      <c r="AH27" s="2" t="s">
        <v>135</v>
      </c>
      <c r="AI27" s="2" t="s">
        <v>135</v>
      </c>
      <c r="AJ27" s="2" t="s">
        <v>135</v>
      </c>
      <c r="AK27" s="2" t="s">
        <v>135</v>
      </c>
      <c r="AL27" s="2" t="s">
        <v>135</v>
      </c>
      <c r="AM27" s="2" t="s">
        <v>135</v>
      </c>
      <c r="AN27" s="2" t="s">
        <v>135</v>
      </c>
      <c r="AO27" s="2" t="s">
        <v>135</v>
      </c>
      <c r="AP27" s="2" t="s">
        <v>135</v>
      </c>
    </row>
    <row r="28" spans="1:42" x14ac:dyDescent="0.35">
      <c r="A28" t="s">
        <v>110</v>
      </c>
      <c r="B28">
        <v>4900</v>
      </c>
      <c r="C28">
        <v>1238</v>
      </c>
      <c r="D28">
        <v>2325</v>
      </c>
      <c r="E28">
        <v>0</v>
      </c>
      <c r="F28">
        <v>1337</v>
      </c>
      <c r="G28">
        <v>3227</v>
      </c>
      <c r="H28">
        <v>723</v>
      </c>
      <c r="I28">
        <v>8</v>
      </c>
      <c r="J28">
        <v>942</v>
      </c>
      <c r="K28">
        <v>91</v>
      </c>
      <c r="L28">
        <v>2917</v>
      </c>
      <c r="M28">
        <v>91</v>
      </c>
      <c r="N28">
        <v>1801</v>
      </c>
      <c r="O28">
        <v>10</v>
      </c>
      <c r="P28">
        <v>72</v>
      </c>
      <c r="Q28">
        <v>259</v>
      </c>
      <c r="R28">
        <v>1</v>
      </c>
      <c r="S28">
        <v>2696</v>
      </c>
      <c r="T28">
        <v>39</v>
      </c>
      <c r="U28">
        <v>100</v>
      </c>
      <c r="V28">
        <v>1759</v>
      </c>
      <c r="W28" s="2">
        <v>0.27285714285714285</v>
      </c>
      <c r="X28" s="2">
        <v>0.19224489795918367</v>
      </c>
      <c r="Y28" s="2">
        <v>0.36755102040816329</v>
      </c>
      <c r="Z28" s="2">
        <v>0.35897959183673467</v>
      </c>
      <c r="AA28" s="2">
        <v>0</v>
      </c>
      <c r="AB28" s="2">
        <v>1.6326530612244899E-3</v>
      </c>
      <c r="AC28" s="2">
        <v>1.8571428571428572E-2</v>
      </c>
      <c r="AD28" s="2">
        <v>2.0408163265306121E-2</v>
      </c>
      <c r="AE28" s="2">
        <v>0.34746000561324725</v>
      </c>
      <c r="AF28" s="2">
        <v>0.6525399943867527</v>
      </c>
      <c r="AG28" s="2">
        <v>0.81696202531645568</v>
      </c>
      <c r="AH28" s="2">
        <v>0.1830379746835443</v>
      </c>
      <c r="AI28" s="2">
        <v>3.0252659574468085E-2</v>
      </c>
      <c r="AJ28" s="2">
        <v>0.9697473404255319</v>
      </c>
      <c r="AK28" s="2">
        <v>3.2499187520311991E-3</v>
      </c>
      <c r="AL28" s="2">
        <v>2.3399415014624635E-2</v>
      </c>
      <c r="AM28" s="2">
        <v>8.4172895677608064E-2</v>
      </c>
      <c r="AN28" s="2">
        <v>3.2499187520311994E-4</v>
      </c>
      <c r="AO28" s="2">
        <v>0.87617809554761128</v>
      </c>
      <c r="AP28" s="2">
        <v>1.2674683132921676E-2</v>
      </c>
    </row>
    <row r="29" spans="1:42" x14ac:dyDescent="0.35">
      <c r="A29" t="s">
        <v>131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 s="2" t="s">
        <v>135</v>
      </c>
      <c r="X29" s="2" t="s">
        <v>135</v>
      </c>
      <c r="Y29" s="2" t="s">
        <v>135</v>
      </c>
      <c r="Z29" s="2" t="s">
        <v>135</v>
      </c>
      <c r="AA29" s="2" t="s">
        <v>135</v>
      </c>
      <c r="AB29" s="2" t="s">
        <v>135</v>
      </c>
      <c r="AC29" s="2" t="s">
        <v>135</v>
      </c>
      <c r="AD29" s="2" t="s">
        <v>135</v>
      </c>
      <c r="AE29" s="2" t="s">
        <v>135</v>
      </c>
      <c r="AF29" s="2" t="s">
        <v>135</v>
      </c>
      <c r="AG29" s="2" t="s">
        <v>135</v>
      </c>
      <c r="AH29" s="2" t="s">
        <v>135</v>
      </c>
      <c r="AI29" s="2" t="s">
        <v>135</v>
      </c>
      <c r="AJ29" s="2" t="s">
        <v>135</v>
      </c>
      <c r="AK29" s="2" t="s">
        <v>135</v>
      </c>
      <c r="AL29" s="2" t="s">
        <v>135</v>
      </c>
      <c r="AM29" s="2" t="s">
        <v>135</v>
      </c>
      <c r="AN29" s="2" t="s">
        <v>135</v>
      </c>
      <c r="AO29" s="2" t="s">
        <v>135</v>
      </c>
      <c r="AP29" s="2" t="s">
        <v>135</v>
      </c>
    </row>
    <row r="30" spans="1:42" x14ac:dyDescent="0.35">
      <c r="A30" t="s">
        <v>111</v>
      </c>
      <c r="B30">
        <v>15240</v>
      </c>
      <c r="C30">
        <v>3227</v>
      </c>
      <c r="D30">
        <v>5362</v>
      </c>
      <c r="E30">
        <v>95</v>
      </c>
      <c r="F30">
        <v>6556</v>
      </c>
      <c r="G30">
        <v>7145</v>
      </c>
      <c r="H30">
        <v>1458</v>
      </c>
      <c r="I30">
        <v>13</v>
      </c>
      <c r="J30">
        <v>6624</v>
      </c>
      <c r="K30">
        <v>190</v>
      </c>
      <c r="L30">
        <v>4064</v>
      </c>
      <c r="M30">
        <v>377</v>
      </c>
      <c r="N30">
        <v>10609</v>
      </c>
      <c r="O30">
        <v>66</v>
      </c>
      <c r="P30">
        <v>50</v>
      </c>
      <c r="Q30">
        <v>101</v>
      </c>
      <c r="R30">
        <v>24</v>
      </c>
      <c r="S30">
        <v>4282</v>
      </c>
      <c r="T30">
        <v>106</v>
      </c>
      <c r="U30">
        <v>349</v>
      </c>
      <c r="V30">
        <v>10315</v>
      </c>
      <c r="W30" s="2">
        <v>0.43018372703412072</v>
      </c>
      <c r="X30" s="2">
        <v>0.43464566929133858</v>
      </c>
      <c r="Y30" s="2">
        <v>0.69612860892388451</v>
      </c>
      <c r="Z30" s="2">
        <v>0.67683727034120733</v>
      </c>
      <c r="AA30" s="2">
        <v>6.2335958005249343E-3</v>
      </c>
      <c r="AB30" s="2">
        <v>8.5301837270341206E-4</v>
      </c>
      <c r="AC30" s="2">
        <v>2.4737532808398952E-2</v>
      </c>
      <c r="AD30" s="2">
        <v>2.2900262467191602E-2</v>
      </c>
      <c r="AE30" s="2">
        <v>0.37571312143439284</v>
      </c>
      <c r="AF30" s="2">
        <v>0.62428687856560716</v>
      </c>
      <c r="AG30" s="2">
        <v>0.83052423573172152</v>
      </c>
      <c r="AH30" s="2">
        <v>0.16947576426827851</v>
      </c>
      <c r="AI30" s="2">
        <v>4.4663845792195581E-2</v>
      </c>
      <c r="AJ30" s="2">
        <v>0.95533615420780438</v>
      </c>
      <c r="AK30" s="2">
        <v>1.4257939079714841E-2</v>
      </c>
      <c r="AL30" s="2">
        <v>1.0801468999783971E-2</v>
      </c>
      <c r="AM30" s="2">
        <v>2.1818967379563622E-2</v>
      </c>
      <c r="AN30" s="2">
        <v>5.1847051198963059E-3</v>
      </c>
      <c r="AO30" s="2">
        <v>0.92503780514149925</v>
      </c>
      <c r="AP30" s="2">
        <v>2.2899114279542016E-2</v>
      </c>
    </row>
    <row r="31" spans="1:42" x14ac:dyDescent="0.35">
      <c r="A31" t="s">
        <v>134</v>
      </c>
      <c r="B31">
        <v>462</v>
      </c>
      <c r="C31">
        <v>19</v>
      </c>
      <c r="D31">
        <v>78</v>
      </c>
      <c r="E31">
        <v>7</v>
      </c>
      <c r="F31">
        <v>358</v>
      </c>
      <c r="G31">
        <v>12</v>
      </c>
      <c r="H31">
        <v>153</v>
      </c>
      <c r="I31">
        <v>0</v>
      </c>
      <c r="J31">
        <v>297</v>
      </c>
      <c r="K31">
        <v>3</v>
      </c>
      <c r="L31">
        <v>59</v>
      </c>
      <c r="M31">
        <v>141</v>
      </c>
      <c r="N31">
        <v>259</v>
      </c>
      <c r="O31">
        <v>2</v>
      </c>
      <c r="P31">
        <v>0</v>
      </c>
      <c r="Q31">
        <v>3</v>
      </c>
      <c r="R31">
        <v>0</v>
      </c>
      <c r="S31">
        <v>75</v>
      </c>
      <c r="T31">
        <v>1</v>
      </c>
      <c r="U31">
        <v>4</v>
      </c>
      <c r="V31">
        <v>379</v>
      </c>
      <c r="W31" s="2">
        <v>0.77489177489177485</v>
      </c>
      <c r="X31" s="2">
        <v>0.6428571428571429</v>
      </c>
      <c r="Y31" s="2">
        <v>0.56060606060606055</v>
      </c>
      <c r="Z31" s="2">
        <v>0.82034632034632038</v>
      </c>
      <c r="AA31" s="2">
        <v>1.5151515151515152E-2</v>
      </c>
      <c r="AB31" s="2">
        <v>0</v>
      </c>
      <c r="AC31" s="2">
        <v>0.30519480519480519</v>
      </c>
      <c r="AD31" s="2">
        <v>8.658008658008658E-3</v>
      </c>
      <c r="AE31" s="2">
        <v>0.19587628865979381</v>
      </c>
      <c r="AF31" s="2">
        <v>0.80412371134020622</v>
      </c>
      <c r="AG31" s="2">
        <v>7.2727272727272724E-2</v>
      </c>
      <c r="AH31" s="2">
        <v>0.92727272727272725</v>
      </c>
      <c r="AI31" s="2">
        <v>4.8387096774193547E-2</v>
      </c>
      <c r="AJ31" s="2">
        <v>0.95161290322580649</v>
      </c>
      <c r="AK31" s="2">
        <v>2.4691358024691357E-2</v>
      </c>
      <c r="AL31" s="2">
        <v>0</v>
      </c>
      <c r="AM31" s="2">
        <v>3.7037037037037035E-2</v>
      </c>
      <c r="AN31" s="2">
        <v>0</v>
      </c>
      <c r="AO31" s="2">
        <v>0.92592592592592593</v>
      </c>
      <c r="AP31" s="2">
        <v>1.2345679012345678E-2</v>
      </c>
    </row>
    <row r="32" spans="1:42" x14ac:dyDescent="0.35">
      <c r="A32" t="s">
        <v>112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 s="2" t="s">
        <v>135</v>
      </c>
      <c r="X32" s="2" t="s">
        <v>135</v>
      </c>
      <c r="Y32" s="2" t="s">
        <v>135</v>
      </c>
      <c r="Z32" s="2" t="s">
        <v>135</v>
      </c>
      <c r="AA32" s="2" t="s">
        <v>135</v>
      </c>
      <c r="AB32" s="2" t="s">
        <v>135</v>
      </c>
      <c r="AC32" s="2" t="s">
        <v>135</v>
      </c>
      <c r="AD32" s="2" t="s">
        <v>135</v>
      </c>
      <c r="AE32" s="2" t="s">
        <v>135</v>
      </c>
      <c r="AF32" s="2" t="s">
        <v>135</v>
      </c>
      <c r="AG32" s="2" t="s">
        <v>135</v>
      </c>
      <c r="AH32" s="2" t="s">
        <v>135</v>
      </c>
      <c r="AI32" s="2" t="s">
        <v>135</v>
      </c>
      <c r="AJ32" s="2" t="s">
        <v>135</v>
      </c>
      <c r="AK32" s="2" t="s">
        <v>135</v>
      </c>
      <c r="AL32" s="2" t="s">
        <v>135</v>
      </c>
      <c r="AM32" s="2" t="s">
        <v>135</v>
      </c>
      <c r="AN32" s="2" t="s">
        <v>135</v>
      </c>
      <c r="AO32" s="2" t="s">
        <v>135</v>
      </c>
      <c r="AP32" s="2" t="s">
        <v>135</v>
      </c>
    </row>
    <row r="33" spans="1:42" x14ac:dyDescent="0.35">
      <c r="A33" t="s">
        <v>132</v>
      </c>
      <c r="B33">
        <v>16</v>
      </c>
      <c r="C33">
        <v>0</v>
      </c>
      <c r="D33">
        <v>0</v>
      </c>
      <c r="E33">
        <v>0</v>
      </c>
      <c r="F33">
        <v>16</v>
      </c>
      <c r="G33">
        <v>0</v>
      </c>
      <c r="H33">
        <v>0</v>
      </c>
      <c r="I33">
        <v>0</v>
      </c>
      <c r="J33">
        <v>16</v>
      </c>
      <c r="K33">
        <v>1</v>
      </c>
      <c r="L33">
        <v>4</v>
      </c>
      <c r="M33">
        <v>8</v>
      </c>
      <c r="N33">
        <v>3</v>
      </c>
      <c r="O33">
        <v>0</v>
      </c>
      <c r="P33">
        <v>0</v>
      </c>
      <c r="Q33">
        <v>3</v>
      </c>
      <c r="R33">
        <v>0</v>
      </c>
      <c r="S33">
        <v>10</v>
      </c>
      <c r="T33">
        <v>0</v>
      </c>
      <c r="U33">
        <v>0</v>
      </c>
      <c r="V33">
        <v>3</v>
      </c>
      <c r="W33" s="2">
        <v>1</v>
      </c>
      <c r="X33" s="2">
        <v>1</v>
      </c>
      <c r="Y33" s="2">
        <v>0.1875</v>
      </c>
      <c r="Z33" s="2">
        <v>0.1875</v>
      </c>
      <c r="AA33" s="2">
        <v>0</v>
      </c>
      <c r="AB33" s="2">
        <v>0</v>
      </c>
      <c r="AC33" s="2">
        <v>0.5</v>
      </c>
      <c r="AD33" s="2">
        <v>0</v>
      </c>
      <c r="AE33" s="2" t="s">
        <v>135</v>
      </c>
      <c r="AF33" s="2" t="s">
        <v>135</v>
      </c>
      <c r="AG33" s="2" t="s">
        <v>135</v>
      </c>
      <c r="AH33" s="2" t="s">
        <v>135</v>
      </c>
      <c r="AI33" s="2">
        <v>0.2</v>
      </c>
      <c r="AJ33" s="2">
        <v>0.8</v>
      </c>
      <c r="AK33" s="2">
        <v>0</v>
      </c>
      <c r="AL33" s="2">
        <v>0</v>
      </c>
      <c r="AM33" s="2">
        <v>0.23076923076923078</v>
      </c>
      <c r="AN33" s="2">
        <v>0</v>
      </c>
      <c r="AO33" s="2">
        <v>0.76923076923076927</v>
      </c>
      <c r="AP33" s="2">
        <v>0</v>
      </c>
    </row>
    <row r="34" spans="1:42" x14ac:dyDescent="0.35">
      <c r="A34" t="s">
        <v>113</v>
      </c>
      <c r="B34">
        <v>32682</v>
      </c>
      <c r="C34">
        <v>10359</v>
      </c>
      <c r="D34">
        <v>14560</v>
      </c>
      <c r="E34">
        <v>347</v>
      </c>
      <c r="F34">
        <v>7416</v>
      </c>
      <c r="G34">
        <v>19699</v>
      </c>
      <c r="H34">
        <v>2157</v>
      </c>
      <c r="I34">
        <v>82</v>
      </c>
      <c r="J34">
        <v>10744</v>
      </c>
      <c r="K34">
        <v>876</v>
      </c>
      <c r="L34">
        <v>15961</v>
      </c>
      <c r="M34">
        <v>1489</v>
      </c>
      <c r="N34">
        <v>14356</v>
      </c>
      <c r="O34">
        <v>436</v>
      </c>
      <c r="P34">
        <v>292</v>
      </c>
      <c r="Q34">
        <v>1549</v>
      </c>
      <c r="R34">
        <v>50</v>
      </c>
      <c r="S34">
        <v>15740</v>
      </c>
      <c r="T34">
        <v>561</v>
      </c>
      <c r="U34">
        <v>917</v>
      </c>
      <c r="V34">
        <v>13447</v>
      </c>
      <c r="W34" s="2">
        <v>0.22691389755828897</v>
      </c>
      <c r="X34" s="2">
        <v>0.32874365093935498</v>
      </c>
      <c r="Y34" s="2">
        <v>0.43926320298635335</v>
      </c>
      <c r="Z34" s="2">
        <v>0.41144972767884463</v>
      </c>
      <c r="AA34" s="2">
        <v>1.0617465271403219E-2</v>
      </c>
      <c r="AB34" s="2">
        <v>2.5090263753748242E-3</v>
      </c>
      <c r="AC34" s="2">
        <v>4.5560247230891623E-2</v>
      </c>
      <c r="AD34" s="2">
        <v>2.8058258368520897E-2</v>
      </c>
      <c r="AE34" s="2">
        <v>0.41570689032465186</v>
      </c>
      <c r="AF34" s="2">
        <v>0.58429310967534809</v>
      </c>
      <c r="AG34" s="2">
        <v>0.90130856515373348</v>
      </c>
      <c r="AH34" s="2">
        <v>9.8691434846266468E-2</v>
      </c>
      <c r="AI34" s="2">
        <v>5.2028271069667995E-2</v>
      </c>
      <c r="AJ34" s="2">
        <v>0.94797172893033199</v>
      </c>
      <c r="AK34" s="2">
        <v>2.3405625939445996E-2</v>
      </c>
      <c r="AL34" s="2">
        <v>1.5675327464032638E-2</v>
      </c>
      <c r="AM34" s="2">
        <v>8.3154391238995068E-2</v>
      </c>
      <c r="AN34" s="2">
        <v>2.6841314150740821E-3</v>
      </c>
      <c r="AO34" s="2">
        <v>0.84496456946532106</v>
      </c>
      <c r="AP34" s="2">
        <v>3.0115954477131199E-2</v>
      </c>
    </row>
    <row r="35" spans="1:42" x14ac:dyDescent="0.35">
      <c r="A35" t="s">
        <v>114</v>
      </c>
      <c r="B35">
        <v>13399</v>
      </c>
      <c r="C35">
        <v>959</v>
      </c>
      <c r="D35">
        <v>8528</v>
      </c>
      <c r="E35">
        <v>751</v>
      </c>
      <c r="F35">
        <v>3161</v>
      </c>
      <c r="G35">
        <v>92</v>
      </c>
      <c r="H35">
        <v>7871</v>
      </c>
      <c r="I35">
        <v>151</v>
      </c>
      <c r="J35">
        <v>5285</v>
      </c>
      <c r="K35">
        <v>415</v>
      </c>
      <c r="L35">
        <v>5320</v>
      </c>
      <c r="M35">
        <v>5039</v>
      </c>
      <c r="N35">
        <v>2625</v>
      </c>
      <c r="O35">
        <v>163</v>
      </c>
      <c r="P35">
        <v>256</v>
      </c>
      <c r="Q35">
        <v>711</v>
      </c>
      <c r="R35">
        <v>26</v>
      </c>
      <c r="S35">
        <v>7846</v>
      </c>
      <c r="T35">
        <v>225</v>
      </c>
      <c r="U35">
        <v>1575</v>
      </c>
      <c r="V35">
        <v>2743</v>
      </c>
      <c r="W35" s="2">
        <v>0.23591312784536159</v>
      </c>
      <c r="X35" s="2">
        <v>0.39443242032987536</v>
      </c>
      <c r="Y35" s="2">
        <v>0.19591014254795133</v>
      </c>
      <c r="Z35" s="2">
        <v>0.20471676990820212</v>
      </c>
      <c r="AA35" s="2">
        <v>5.6048958877528171E-2</v>
      </c>
      <c r="AB35" s="2">
        <v>1.1269497723710725E-2</v>
      </c>
      <c r="AC35" s="2">
        <v>0.37607284125681023</v>
      </c>
      <c r="AD35" s="2">
        <v>0.1175460855287708</v>
      </c>
      <c r="AE35" s="2">
        <v>0.10108569621587435</v>
      </c>
      <c r="AF35" s="2">
        <v>0.89891430378412562</v>
      </c>
      <c r="AG35" s="2">
        <v>1.1553434635187744E-2</v>
      </c>
      <c r="AH35" s="2">
        <v>0.98844656536481224</v>
      </c>
      <c r="AI35" s="2">
        <v>7.2362685265911067E-2</v>
      </c>
      <c r="AJ35" s="2">
        <v>0.92763731473408895</v>
      </c>
      <c r="AK35" s="2">
        <v>1.7665546764929013E-2</v>
      </c>
      <c r="AL35" s="2">
        <v>2.7744662403814891E-2</v>
      </c>
      <c r="AM35" s="2">
        <v>7.7056464723095269E-2</v>
      </c>
      <c r="AN35" s="2">
        <v>2.8178172753874501E-3</v>
      </c>
      <c r="AO35" s="2">
        <v>0.8503305516419204</v>
      </c>
      <c r="AP35" s="2">
        <v>2.4384957190852933E-2</v>
      </c>
    </row>
    <row r="36" spans="1:42" x14ac:dyDescent="0.35">
      <c r="A36" t="s">
        <v>115</v>
      </c>
      <c r="B36">
        <v>23566</v>
      </c>
      <c r="C36">
        <v>1508</v>
      </c>
      <c r="D36">
        <v>7902</v>
      </c>
      <c r="E36">
        <v>519</v>
      </c>
      <c r="F36">
        <v>13637</v>
      </c>
      <c r="G36">
        <v>1513</v>
      </c>
      <c r="H36">
        <v>10170</v>
      </c>
      <c r="I36">
        <v>213</v>
      </c>
      <c r="J36">
        <v>11670</v>
      </c>
      <c r="K36">
        <v>520</v>
      </c>
      <c r="L36">
        <v>4642</v>
      </c>
      <c r="M36">
        <v>3450</v>
      </c>
      <c r="N36">
        <v>14954</v>
      </c>
      <c r="O36">
        <v>256</v>
      </c>
      <c r="P36">
        <v>253</v>
      </c>
      <c r="Q36">
        <v>1901</v>
      </c>
      <c r="R36">
        <v>22</v>
      </c>
      <c r="S36">
        <v>7440</v>
      </c>
      <c r="T36">
        <v>310</v>
      </c>
      <c r="U36">
        <v>1167</v>
      </c>
      <c r="V36">
        <v>12405</v>
      </c>
      <c r="W36" s="2">
        <v>0.57867266400746842</v>
      </c>
      <c r="X36" s="2">
        <v>0.49520495629296446</v>
      </c>
      <c r="Y36" s="2">
        <v>0.63455826190274123</v>
      </c>
      <c r="Z36" s="2">
        <v>0.52639395739624883</v>
      </c>
      <c r="AA36" s="2">
        <v>2.2023253840278367E-2</v>
      </c>
      <c r="AB36" s="2">
        <v>9.0384452176864982E-3</v>
      </c>
      <c r="AC36" s="2">
        <v>0.14639735211745736</v>
      </c>
      <c r="AD36" s="2">
        <v>4.9520495629296446E-2</v>
      </c>
      <c r="AE36" s="2">
        <v>0.16025504782146652</v>
      </c>
      <c r="AF36" s="2">
        <v>0.83974495217853351</v>
      </c>
      <c r="AG36" s="2">
        <v>0.12950440811435418</v>
      </c>
      <c r="AH36" s="2">
        <v>0.87049559188564585</v>
      </c>
      <c r="AI36" s="2">
        <v>0.10073614877954282</v>
      </c>
      <c r="AJ36" s="2">
        <v>0.89926385122045716</v>
      </c>
      <c r="AK36" s="2">
        <v>2.5142408171282656E-2</v>
      </c>
      <c r="AL36" s="2">
        <v>2.4847770575525438E-2</v>
      </c>
      <c r="AM36" s="2">
        <v>0.18670202317815754</v>
      </c>
      <c r="AN36" s="2">
        <v>2.1606757022196031E-3</v>
      </c>
      <c r="AO36" s="2">
        <v>0.73070123747790217</v>
      </c>
      <c r="AP36" s="2">
        <v>3.0445884894912591E-2</v>
      </c>
    </row>
    <row r="37" spans="1:42" x14ac:dyDescent="0.35">
      <c r="A37" t="s">
        <v>133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 s="2" t="s">
        <v>135</v>
      </c>
      <c r="X37" s="2" t="s">
        <v>135</v>
      </c>
      <c r="Y37" s="2" t="s">
        <v>135</v>
      </c>
      <c r="Z37" s="2" t="s">
        <v>135</v>
      </c>
      <c r="AA37" s="2" t="s">
        <v>135</v>
      </c>
      <c r="AB37" s="2" t="s">
        <v>135</v>
      </c>
      <c r="AC37" s="2" t="s">
        <v>135</v>
      </c>
      <c r="AD37" s="2" t="s">
        <v>135</v>
      </c>
      <c r="AE37" s="2" t="s">
        <v>135</v>
      </c>
      <c r="AF37" s="2" t="s">
        <v>135</v>
      </c>
      <c r="AG37" s="2" t="s">
        <v>135</v>
      </c>
      <c r="AH37" s="2" t="s">
        <v>135</v>
      </c>
      <c r="AI37" s="2" t="s">
        <v>135</v>
      </c>
      <c r="AJ37" s="2" t="s">
        <v>135</v>
      </c>
      <c r="AK37" s="2" t="s">
        <v>135</v>
      </c>
      <c r="AL37" s="2" t="s">
        <v>135</v>
      </c>
      <c r="AM37" s="2" t="s">
        <v>135</v>
      </c>
      <c r="AN37" s="2" t="s">
        <v>135</v>
      </c>
      <c r="AO37" s="2" t="s">
        <v>135</v>
      </c>
      <c r="AP37" s="2" t="s">
        <v>135</v>
      </c>
    </row>
    <row r="38" spans="1:42" x14ac:dyDescent="0.35">
      <c r="A38" t="s">
        <v>123</v>
      </c>
      <c r="B38">
        <v>10</v>
      </c>
      <c r="C38">
        <v>0</v>
      </c>
      <c r="D38">
        <v>10</v>
      </c>
      <c r="E38">
        <v>0</v>
      </c>
      <c r="F38">
        <v>0</v>
      </c>
      <c r="G38">
        <v>0</v>
      </c>
      <c r="H38">
        <v>10</v>
      </c>
      <c r="I38">
        <v>0</v>
      </c>
      <c r="J38">
        <v>0</v>
      </c>
      <c r="K38">
        <v>2</v>
      </c>
      <c r="L38">
        <v>1</v>
      </c>
      <c r="M38">
        <v>1</v>
      </c>
      <c r="N38">
        <v>6</v>
      </c>
      <c r="O38">
        <v>0</v>
      </c>
      <c r="P38">
        <v>0</v>
      </c>
      <c r="Q38">
        <v>0</v>
      </c>
      <c r="R38">
        <v>0</v>
      </c>
      <c r="S38">
        <v>7</v>
      </c>
      <c r="T38">
        <v>0</v>
      </c>
      <c r="U38">
        <v>3</v>
      </c>
      <c r="V38">
        <v>0</v>
      </c>
      <c r="W38" s="2">
        <v>0</v>
      </c>
      <c r="X38" s="2">
        <v>0</v>
      </c>
      <c r="Y38" s="2">
        <v>0.6</v>
      </c>
      <c r="Z38" s="2">
        <v>0</v>
      </c>
      <c r="AA38" s="2">
        <v>0</v>
      </c>
      <c r="AB38" s="2">
        <v>0</v>
      </c>
      <c r="AC38" s="2">
        <v>0.1</v>
      </c>
      <c r="AD38" s="2">
        <v>0.3</v>
      </c>
      <c r="AE38" s="2">
        <v>0</v>
      </c>
      <c r="AF38" s="2">
        <v>1</v>
      </c>
      <c r="AG38" s="2">
        <v>0</v>
      </c>
      <c r="AH38" s="2">
        <v>1</v>
      </c>
      <c r="AI38" s="2">
        <v>0.66666666666666663</v>
      </c>
      <c r="AJ38" s="2">
        <v>0.33333333333333331</v>
      </c>
      <c r="AK38" s="2">
        <v>0</v>
      </c>
      <c r="AL38" s="2">
        <v>0</v>
      </c>
      <c r="AM38" s="2">
        <v>0</v>
      </c>
      <c r="AN38" s="2">
        <v>0</v>
      </c>
      <c r="AO38" s="2">
        <v>1</v>
      </c>
      <c r="AP38" s="2">
        <v>0</v>
      </c>
    </row>
    <row r="39" spans="1:42" x14ac:dyDescent="0.35">
      <c r="A39" t="s">
        <v>124</v>
      </c>
      <c r="B39">
        <v>60</v>
      </c>
      <c r="C39">
        <v>27</v>
      </c>
      <c r="D39">
        <v>33</v>
      </c>
      <c r="E39">
        <v>0</v>
      </c>
      <c r="F39">
        <v>0</v>
      </c>
      <c r="G39">
        <v>59</v>
      </c>
      <c r="H39">
        <v>1</v>
      </c>
      <c r="I39">
        <v>0</v>
      </c>
      <c r="J39">
        <v>0</v>
      </c>
      <c r="K39">
        <v>10</v>
      </c>
      <c r="L39">
        <v>50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1</v>
      </c>
      <c r="T39">
        <v>0</v>
      </c>
      <c r="U39">
        <v>0</v>
      </c>
      <c r="V39">
        <v>59</v>
      </c>
      <c r="W39" s="2">
        <v>0</v>
      </c>
      <c r="X39" s="2">
        <v>0</v>
      </c>
      <c r="Y39" s="2">
        <v>0</v>
      </c>
      <c r="Z39" s="2">
        <v>0.98333333333333328</v>
      </c>
      <c r="AA39" s="2">
        <v>0</v>
      </c>
      <c r="AB39" s="2">
        <v>0</v>
      </c>
      <c r="AC39" s="2">
        <v>0</v>
      </c>
      <c r="AD39" s="2">
        <v>0</v>
      </c>
      <c r="AE39" s="2">
        <v>0.45</v>
      </c>
      <c r="AF39" s="2">
        <v>0.55000000000000004</v>
      </c>
      <c r="AG39" s="2">
        <v>0.98333333333333328</v>
      </c>
      <c r="AH39" s="2">
        <v>1.6666666666666666E-2</v>
      </c>
      <c r="AI39" s="2">
        <v>0.16666666666666666</v>
      </c>
      <c r="AJ39" s="2">
        <v>0.83333333333333337</v>
      </c>
      <c r="AK39" s="2">
        <v>0</v>
      </c>
      <c r="AL39" s="2">
        <v>0</v>
      </c>
      <c r="AM39" s="2">
        <v>0</v>
      </c>
      <c r="AN39" s="2">
        <v>0</v>
      </c>
      <c r="AO39" s="2">
        <v>1</v>
      </c>
      <c r="AP39" s="2">
        <v>0</v>
      </c>
    </row>
    <row r="40" spans="1:42" x14ac:dyDescent="0.35">
      <c r="A40" t="s">
        <v>125</v>
      </c>
      <c r="B40">
        <v>261</v>
      </c>
      <c r="C40">
        <v>173</v>
      </c>
      <c r="D40">
        <v>88</v>
      </c>
      <c r="E40">
        <v>0</v>
      </c>
      <c r="F40">
        <v>0</v>
      </c>
      <c r="G40">
        <v>261</v>
      </c>
      <c r="H40">
        <v>0</v>
      </c>
      <c r="I40">
        <v>0</v>
      </c>
      <c r="J40">
        <v>0</v>
      </c>
      <c r="K40">
        <v>5</v>
      </c>
      <c r="L40">
        <v>256</v>
      </c>
      <c r="M40">
        <v>0</v>
      </c>
      <c r="N40">
        <v>0</v>
      </c>
      <c r="O40">
        <v>5</v>
      </c>
      <c r="P40">
        <v>8</v>
      </c>
      <c r="Q40">
        <v>10</v>
      </c>
      <c r="R40">
        <v>2</v>
      </c>
      <c r="S40">
        <v>236</v>
      </c>
      <c r="T40">
        <v>0</v>
      </c>
      <c r="U40">
        <v>0</v>
      </c>
      <c r="V40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0.66283524904214564</v>
      </c>
      <c r="AF40" s="2">
        <v>0.33716475095785442</v>
      </c>
      <c r="AG40" s="2">
        <v>1</v>
      </c>
      <c r="AH40" s="2">
        <v>0</v>
      </c>
      <c r="AI40" s="2">
        <v>1.9157088122605363E-2</v>
      </c>
      <c r="AJ40" s="2">
        <v>0.98084291187739459</v>
      </c>
      <c r="AK40" s="2">
        <v>1.9157088122605363E-2</v>
      </c>
      <c r="AL40" s="2">
        <v>3.0651340996168581E-2</v>
      </c>
      <c r="AM40" s="2">
        <v>3.8314176245210725E-2</v>
      </c>
      <c r="AN40" s="2">
        <v>7.6628352490421452E-3</v>
      </c>
      <c r="AO40" s="2">
        <v>0.90421455938697315</v>
      </c>
      <c r="AP40" s="2">
        <v>0</v>
      </c>
    </row>
    <row r="41" spans="1:42" x14ac:dyDescent="0.35">
      <c r="A41" t="s">
        <v>126</v>
      </c>
      <c r="B41">
        <v>1724</v>
      </c>
      <c r="C41">
        <v>294</v>
      </c>
      <c r="D41">
        <v>683</v>
      </c>
      <c r="E41">
        <v>7</v>
      </c>
      <c r="F41">
        <v>740</v>
      </c>
      <c r="G41">
        <v>480</v>
      </c>
      <c r="H41">
        <v>485</v>
      </c>
      <c r="I41">
        <v>8</v>
      </c>
      <c r="J41">
        <v>751</v>
      </c>
      <c r="K41">
        <v>27</v>
      </c>
      <c r="L41">
        <v>254</v>
      </c>
      <c r="M41">
        <v>88</v>
      </c>
      <c r="N41">
        <v>1355</v>
      </c>
      <c r="O41">
        <v>14</v>
      </c>
      <c r="P41">
        <v>16</v>
      </c>
      <c r="Q41">
        <v>117</v>
      </c>
      <c r="R41">
        <v>1</v>
      </c>
      <c r="S41">
        <v>532</v>
      </c>
      <c r="T41">
        <v>16</v>
      </c>
      <c r="U41">
        <v>65</v>
      </c>
      <c r="V41">
        <v>980</v>
      </c>
      <c r="W41" s="2">
        <v>0.42923433874709976</v>
      </c>
      <c r="X41" s="2">
        <v>0.43561484918793503</v>
      </c>
      <c r="Y41" s="2">
        <v>0.78596287703016243</v>
      </c>
      <c r="Z41" s="2">
        <v>0.56844547563805103</v>
      </c>
      <c r="AA41" s="2">
        <v>4.0603248259860787E-3</v>
      </c>
      <c r="AB41" s="2">
        <v>4.6403712296983757E-3</v>
      </c>
      <c r="AC41" s="2">
        <v>5.1044083526682132E-2</v>
      </c>
      <c r="AD41" s="2">
        <v>3.7703016241299306E-2</v>
      </c>
      <c r="AE41" s="2">
        <v>0.30092118730808598</v>
      </c>
      <c r="AF41" s="2">
        <v>0.69907881269191408</v>
      </c>
      <c r="AG41" s="2">
        <v>0.49740932642487046</v>
      </c>
      <c r="AH41" s="2">
        <v>0.50259067357512954</v>
      </c>
      <c r="AI41" s="2">
        <v>9.6085409252669035E-2</v>
      </c>
      <c r="AJ41" s="2">
        <v>0.90391459074733094</v>
      </c>
      <c r="AK41" s="2">
        <v>2.0114942528735632E-2</v>
      </c>
      <c r="AL41" s="2">
        <v>2.2988505747126436E-2</v>
      </c>
      <c r="AM41" s="2">
        <v>0.16810344827586207</v>
      </c>
      <c r="AN41" s="2">
        <v>1.4367816091954023E-3</v>
      </c>
      <c r="AO41" s="2">
        <v>0.76436781609195403</v>
      </c>
      <c r="AP41" s="2">
        <v>2.2988505747126436E-2</v>
      </c>
    </row>
    <row r="42" spans="1:42" x14ac:dyDescent="0.35">
      <c r="A42" t="s">
        <v>127</v>
      </c>
      <c r="B42">
        <v>1105</v>
      </c>
      <c r="C42">
        <v>538</v>
      </c>
      <c r="D42">
        <v>565</v>
      </c>
      <c r="E42">
        <v>0</v>
      </c>
      <c r="F42">
        <v>2</v>
      </c>
      <c r="G42">
        <v>1052</v>
      </c>
      <c r="H42">
        <v>53</v>
      </c>
      <c r="I42">
        <v>0</v>
      </c>
      <c r="J42">
        <v>0</v>
      </c>
      <c r="K42">
        <v>17</v>
      </c>
      <c r="L42">
        <v>1064</v>
      </c>
      <c r="M42">
        <v>8</v>
      </c>
      <c r="N42">
        <v>16</v>
      </c>
      <c r="O42">
        <v>121</v>
      </c>
      <c r="P42">
        <v>13</v>
      </c>
      <c r="Q42">
        <v>35</v>
      </c>
      <c r="R42">
        <v>3</v>
      </c>
      <c r="S42">
        <v>917</v>
      </c>
      <c r="T42">
        <v>9</v>
      </c>
      <c r="U42">
        <v>9</v>
      </c>
      <c r="V42">
        <v>7</v>
      </c>
      <c r="W42" s="2">
        <v>1.8099547511312218E-3</v>
      </c>
      <c r="X42" s="2">
        <v>0</v>
      </c>
      <c r="Y42" s="2">
        <v>1.4479638009049774E-2</v>
      </c>
      <c r="Z42" s="2">
        <v>6.3348416289592761E-3</v>
      </c>
      <c r="AA42" s="2">
        <v>0</v>
      </c>
      <c r="AB42" s="2">
        <v>0</v>
      </c>
      <c r="AC42" s="2">
        <v>7.2398190045248872E-3</v>
      </c>
      <c r="AD42" s="2">
        <v>8.1447963800904983E-3</v>
      </c>
      <c r="AE42" s="2">
        <v>0.48776065276518588</v>
      </c>
      <c r="AF42" s="2">
        <v>0.51223934723481412</v>
      </c>
      <c r="AG42" s="2">
        <v>0.95203619909502257</v>
      </c>
      <c r="AH42" s="2">
        <v>4.7963800904977379E-2</v>
      </c>
      <c r="AI42" s="2">
        <v>1.572617946345976E-2</v>
      </c>
      <c r="AJ42" s="2">
        <v>0.98427382053654022</v>
      </c>
      <c r="AK42" s="2">
        <v>0.11020036429872496</v>
      </c>
      <c r="AL42" s="2">
        <v>1.1839708561020037E-2</v>
      </c>
      <c r="AM42" s="2">
        <v>3.1876138433515486E-2</v>
      </c>
      <c r="AN42" s="2">
        <v>2.7322404371584699E-3</v>
      </c>
      <c r="AO42" s="2">
        <v>0.83515482695810561</v>
      </c>
      <c r="AP42" s="2">
        <v>8.1967213114754103E-3</v>
      </c>
    </row>
  </sheetData>
  <sheetProtection algorithmName="SHA-512" hashValue="2N3bVZVcB/cDRW+ofNvSAzMJOdyLE4OWmSU2ODn4mvk2NuRzGzCfOVvvvPYKVuFpB1rNRi9ucJZ5wq8mDECPhQ==" saltValue="TV98OeTmRkL9gX0KpvNuuw==" spinCount="100000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A8F3-2025-488F-8D65-3439EC806654}">
  <dimension ref="A1:AP42"/>
  <sheetViews>
    <sheetView topLeftCell="P1" zoomScale="70" zoomScaleNormal="70" workbookViewId="0">
      <selection activeCell="W1" sqref="W1:AA1048576"/>
    </sheetView>
  </sheetViews>
  <sheetFormatPr defaultColWidth="9" defaultRowHeight="14.5" x14ac:dyDescent="0.35"/>
  <cols>
    <col min="1" max="1" width="45.81640625" bestFit="1" customWidth="1"/>
    <col min="23" max="42" width="9" style="2"/>
  </cols>
  <sheetData>
    <row r="1" spans="1:42" s="3" customFormat="1" ht="87" x14ac:dyDescent="0.35">
      <c r="A1" s="3" t="s">
        <v>47</v>
      </c>
      <c r="B1" s="3" t="s">
        <v>5</v>
      </c>
      <c r="C1" s="3" t="s">
        <v>48</v>
      </c>
      <c r="D1" s="3" t="s">
        <v>49</v>
      </c>
      <c r="E1" s="3" t="s">
        <v>50</v>
      </c>
      <c r="F1" s="3" t="s">
        <v>51</v>
      </c>
      <c r="G1" s="3" t="s">
        <v>52</v>
      </c>
      <c r="H1" s="3" t="s">
        <v>53</v>
      </c>
      <c r="I1" s="3" t="s">
        <v>54</v>
      </c>
      <c r="J1" s="3" t="s">
        <v>55</v>
      </c>
      <c r="K1" s="3" t="s">
        <v>56</v>
      </c>
      <c r="L1" s="3" t="s">
        <v>57</v>
      </c>
      <c r="M1" s="3" t="s">
        <v>58</v>
      </c>
      <c r="N1" s="3" t="s">
        <v>59</v>
      </c>
      <c r="O1" s="3" t="s">
        <v>60</v>
      </c>
      <c r="P1" s="3" t="s">
        <v>61</v>
      </c>
      <c r="Q1" s="3" t="s">
        <v>62</v>
      </c>
      <c r="R1" s="3" t="s">
        <v>63</v>
      </c>
      <c r="S1" s="3" t="s">
        <v>64</v>
      </c>
      <c r="T1" s="3" t="s">
        <v>65</v>
      </c>
      <c r="U1" s="3" t="s">
        <v>66</v>
      </c>
      <c r="V1" s="3" t="s">
        <v>67</v>
      </c>
      <c r="W1" s="4" t="s">
        <v>68</v>
      </c>
      <c r="X1" s="4" t="s">
        <v>69</v>
      </c>
      <c r="Y1" s="4" t="s">
        <v>70</v>
      </c>
      <c r="Z1" s="4" t="s">
        <v>71</v>
      </c>
      <c r="AA1" s="4" t="s">
        <v>72</v>
      </c>
      <c r="AB1" s="4" t="s">
        <v>73</v>
      </c>
      <c r="AC1" s="4" t="s">
        <v>74</v>
      </c>
      <c r="AD1" s="4" t="s">
        <v>75</v>
      </c>
      <c r="AE1" s="4" t="s">
        <v>76</v>
      </c>
      <c r="AF1" s="4" t="s">
        <v>77</v>
      </c>
      <c r="AG1" s="4" t="s">
        <v>78</v>
      </c>
      <c r="AH1" s="4" t="s">
        <v>79</v>
      </c>
      <c r="AI1" s="4" t="s">
        <v>80</v>
      </c>
      <c r="AJ1" s="4" t="s">
        <v>81</v>
      </c>
      <c r="AK1" s="4" t="s">
        <v>82</v>
      </c>
      <c r="AL1" s="4" t="s">
        <v>83</v>
      </c>
      <c r="AM1" s="4" t="s">
        <v>84</v>
      </c>
      <c r="AN1" s="4" t="s">
        <v>85</v>
      </c>
      <c r="AO1" s="4" t="s">
        <v>86</v>
      </c>
      <c r="AP1" s="4" t="s">
        <v>87</v>
      </c>
    </row>
    <row r="2" spans="1:42" x14ac:dyDescent="0.35">
      <c r="A2" t="s">
        <v>88</v>
      </c>
      <c r="B2">
        <v>16311</v>
      </c>
      <c r="C2">
        <v>6355</v>
      </c>
      <c r="D2">
        <v>3477</v>
      </c>
      <c r="E2">
        <v>340</v>
      </c>
      <c r="F2">
        <v>6139</v>
      </c>
      <c r="G2">
        <v>838</v>
      </c>
      <c r="H2">
        <v>9527</v>
      </c>
      <c r="I2">
        <v>69</v>
      </c>
      <c r="J2">
        <v>5877</v>
      </c>
      <c r="K2">
        <v>846</v>
      </c>
      <c r="L2">
        <v>6005</v>
      </c>
      <c r="M2">
        <v>1184</v>
      </c>
      <c r="N2">
        <v>8276</v>
      </c>
      <c r="O2">
        <v>315</v>
      </c>
      <c r="P2">
        <v>186</v>
      </c>
      <c r="Q2">
        <v>506</v>
      </c>
      <c r="R2">
        <v>58</v>
      </c>
      <c r="S2">
        <v>7974</v>
      </c>
      <c r="T2">
        <v>545</v>
      </c>
      <c r="U2">
        <v>903</v>
      </c>
      <c r="V2">
        <v>6662</v>
      </c>
      <c r="W2" s="2">
        <v>0.37637177364968427</v>
      </c>
      <c r="X2" s="2">
        <v>0.36030899393047638</v>
      </c>
      <c r="Y2" s="2">
        <v>0.50738765250444484</v>
      </c>
      <c r="Z2" s="2">
        <v>0.40843602476856111</v>
      </c>
      <c r="AA2" s="2">
        <v>2.0844828643246889E-2</v>
      </c>
      <c r="AB2" s="2">
        <v>4.2302740481883387E-3</v>
      </c>
      <c r="AC2" s="2">
        <v>7.2589050334130337E-2</v>
      </c>
      <c r="AD2" s="2">
        <v>5.5361412543682174E-2</v>
      </c>
      <c r="AE2" s="2">
        <v>0.64635882831570379</v>
      </c>
      <c r="AF2" s="2">
        <v>0.35364117168429615</v>
      </c>
      <c r="AG2" s="2">
        <v>8.0849011095031356E-2</v>
      </c>
      <c r="AH2" s="2">
        <v>0.9191509889049686</v>
      </c>
      <c r="AI2" s="2">
        <v>0.12348562253685594</v>
      </c>
      <c r="AJ2" s="2">
        <v>0.87651437746314409</v>
      </c>
      <c r="AK2" s="2">
        <v>3.2867278797996662E-2</v>
      </c>
      <c r="AL2" s="2">
        <v>1.9407345575959932E-2</v>
      </c>
      <c r="AM2" s="2">
        <v>5.2796327212020031E-2</v>
      </c>
      <c r="AN2" s="2">
        <v>6.0517529215358933E-3</v>
      </c>
      <c r="AO2" s="2">
        <v>0.83201168614357257</v>
      </c>
      <c r="AP2" s="2">
        <v>5.686560934891486E-2</v>
      </c>
    </row>
    <row r="3" spans="1:42" x14ac:dyDescent="0.35">
      <c r="A3" t="s">
        <v>89</v>
      </c>
      <c r="B3">
        <v>6347</v>
      </c>
      <c r="C3">
        <v>2161</v>
      </c>
      <c r="D3">
        <v>1204</v>
      </c>
      <c r="E3">
        <v>677</v>
      </c>
      <c r="F3">
        <v>2305</v>
      </c>
      <c r="G3">
        <v>0</v>
      </c>
      <c r="H3">
        <v>1070</v>
      </c>
      <c r="I3">
        <v>0</v>
      </c>
      <c r="J3">
        <v>5277</v>
      </c>
      <c r="K3">
        <v>97</v>
      </c>
      <c r="L3">
        <v>1279</v>
      </c>
      <c r="M3">
        <v>2424</v>
      </c>
      <c r="N3">
        <v>2547</v>
      </c>
      <c r="O3">
        <v>16</v>
      </c>
      <c r="P3">
        <v>25</v>
      </c>
      <c r="Q3">
        <v>35</v>
      </c>
      <c r="R3">
        <v>2</v>
      </c>
      <c r="S3">
        <v>2775</v>
      </c>
      <c r="T3">
        <v>32</v>
      </c>
      <c r="U3">
        <v>1110</v>
      </c>
      <c r="V3">
        <v>2370</v>
      </c>
      <c r="W3" s="2">
        <v>0.3631636993855365</v>
      </c>
      <c r="X3" s="2">
        <v>0.83141641720497872</v>
      </c>
      <c r="Y3" s="2">
        <v>0.40129194895226089</v>
      </c>
      <c r="Z3" s="2">
        <v>0.3734047581534583</v>
      </c>
      <c r="AA3" s="2">
        <v>0.10666456593666299</v>
      </c>
      <c r="AB3" s="2">
        <v>0</v>
      </c>
      <c r="AC3" s="2">
        <v>0.38191271466834725</v>
      </c>
      <c r="AD3" s="2">
        <v>0.17488577280605011</v>
      </c>
      <c r="AE3" s="2">
        <v>0.64219910846953943</v>
      </c>
      <c r="AF3" s="2">
        <v>0.35780089153046063</v>
      </c>
      <c r="AG3" s="2">
        <v>0</v>
      </c>
      <c r="AH3" s="2">
        <v>1</v>
      </c>
      <c r="AI3" s="2">
        <v>7.0494186046511628E-2</v>
      </c>
      <c r="AJ3" s="2">
        <v>0.92950581395348841</v>
      </c>
      <c r="AK3" s="2">
        <v>5.5459272097053728E-3</v>
      </c>
      <c r="AL3" s="2">
        <v>8.6655112651646445E-3</v>
      </c>
      <c r="AM3" s="2">
        <v>1.2131715771230503E-2</v>
      </c>
      <c r="AN3" s="2">
        <v>6.932409012131716E-4</v>
      </c>
      <c r="AO3" s="2">
        <v>0.96187175043327555</v>
      </c>
      <c r="AP3" s="2">
        <v>1.1091854419410746E-2</v>
      </c>
    </row>
    <row r="4" spans="1:42" x14ac:dyDescent="0.35">
      <c r="A4" t="s">
        <v>90</v>
      </c>
      <c r="B4">
        <v>19415</v>
      </c>
      <c r="C4">
        <v>983</v>
      </c>
      <c r="D4">
        <v>4161</v>
      </c>
      <c r="E4">
        <v>515</v>
      </c>
      <c r="F4">
        <v>13756</v>
      </c>
      <c r="G4">
        <v>1</v>
      </c>
      <c r="H4">
        <v>3445</v>
      </c>
      <c r="I4">
        <v>12</v>
      </c>
      <c r="J4">
        <v>15957</v>
      </c>
      <c r="K4">
        <v>77</v>
      </c>
      <c r="L4">
        <v>3109</v>
      </c>
      <c r="M4">
        <v>2396</v>
      </c>
      <c r="N4">
        <v>13833</v>
      </c>
      <c r="O4">
        <v>42</v>
      </c>
      <c r="P4">
        <v>65</v>
      </c>
      <c r="Q4">
        <v>130</v>
      </c>
      <c r="R4">
        <v>9</v>
      </c>
      <c r="S4">
        <v>4422</v>
      </c>
      <c r="T4">
        <v>145</v>
      </c>
      <c r="U4">
        <v>706</v>
      </c>
      <c r="V4">
        <v>13990</v>
      </c>
      <c r="W4" s="2">
        <v>0.7085243368529488</v>
      </c>
      <c r="X4" s="2">
        <v>0.82189029101210409</v>
      </c>
      <c r="Y4" s="2">
        <v>0.71249034251867116</v>
      </c>
      <c r="Z4" s="2">
        <v>0.72057687355137778</v>
      </c>
      <c r="AA4" s="2">
        <v>2.6525882049961369E-2</v>
      </c>
      <c r="AB4" s="2">
        <v>6.1807880504764355E-4</v>
      </c>
      <c r="AC4" s="2">
        <v>0.1234097347411795</v>
      </c>
      <c r="AD4" s="2">
        <v>3.6363636363636362E-2</v>
      </c>
      <c r="AE4" s="2">
        <v>0.1910964230171073</v>
      </c>
      <c r="AF4" s="2">
        <v>0.80890357698289272</v>
      </c>
      <c r="AG4" s="2">
        <v>2.901915264074289E-4</v>
      </c>
      <c r="AH4" s="2">
        <v>0.99970980847359259</v>
      </c>
      <c r="AI4" s="2">
        <v>2.4168236032642811E-2</v>
      </c>
      <c r="AJ4" s="2">
        <v>0.97583176396735716</v>
      </c>
      <c r="AK4" s="2">
        <v>8.7263660918346139E-3</v>
      </c>
      <c r="AL4" s="2">
        <v>1.3505090380220236E-2</v>
      </c>
      <c r="AM4" s="2">
        <v>2.7010180760440473E-2</v>
      </c>
      <c r="AN4" s="2">
        <v>1.8699355911074174E-3</v>
      </c>
      <c r="AO4" s="2">
        <v>0.91876168709744443</v>
      </c>
      <c r="AP4" s="2">
        <v>3.0126740078952836E-2</v>
      </c>
    </row>
    <row r="5" spans="1:42" x14ac:dyDescent="0.35">
      <c r="A5" t="s">
        <v>91</v>
      </c>
      <c r="B5">
        <v>860</v>
      </c>
      <c r="C5">
        <v>20</v>
      </c>
      <c r="D5">
        <v>37</v>
      </c>
      <c r="E5">
        <v>2</v>
      </c>
      <c r="F5">
        <v>801</v>
      </c>
      <c r="G5">
        <v>0</v>
      </c>
      <c r="H5">
        <v>29</v>
      </c>
      <c r="I5">
        <v>0</v>
      </c>
      <c r="J5">
        <v>831</v>
      </c>
      <c r="K5">
        <v>0</v>
      </c>
      <c r="L5">
        <v>17</v>
      </c>
      <c r="M5">
        <v>12</v>
      </c>
      <c r="N5">
        <v>831</v>
      </c>
      <c r="O5">
        <v>0</v>
      </c>
      <c r="P5">
        <v>1</v>
      </c>
      <c r="Q5">
        <v>0</v>
      </c>
      <c r="R5">
        <v>0</v>
      </c>
      <c r="S5">
        <v>25</v>
      </c>
      <c r="T5">
        <v>0</v>
      </c>
      <c r="U5">
        <v>3</v>
      </c>
      <c r="V5">
        <v>831</v>
      </c>
      <c r="W5" s="2">
        <v>0.93139534883720931</v>
      </c>
      <c r="X5" s="2">
        <v>0.96627906976744182</v>
      </c>
      <c r="Y5" s="2">
        <v>0.96627906976744182</v>
      </c>
      <c r="Z5" s="2">
        <v>0.96627906976744182</v>
      </c>
      <c r="AA5" s="2">
        <v>2.3255813953488372E-3</v>
      </c>
      <c r="AB5" s="2">
        <v>0</v>
      </c>
      <c r="AC5" s="2">
        <v>1.3953488372093023E-2</v>
      </c>
      <c r="AD5" s="2">
        <v>3.4883720930232558E-3</v>
      </c>
      <c r="AE5" s="2">
        <v>0.35087719298245612</v>
      </c>
      <c r="AF5" s="2">
        <v>0.64912280701754388</v>
      </c>
      <c r="AG5" s="2">
        <v>0</v>
      </c>
      <c r="AH5" s="2">
        <v>1</v>
      </c>
      <c r="AI5" s="2">
        <v>0</v>
      </c>
      <c r="AJ5" s="2">
        <v>1</v>
      </c>
      <c r="AK5" s="2">
        <v>0</v>
      </c>
      <c r="AL5" s="2">
        <v>3.8461538461538464E-2</v>
      </c>
      <c r="AM5" s="2">
        <v>0</v>
      </c>
      <c r="AN5" s="2">
        <v>0</v>
      </c>
      <c r="AO5" s="2">
        <v>0.96153846153846156</v>
      </c>
      <c r="AP5" s="2">
        <v>0</v>
      </c>
    </row>
    <row r="6" spans="1:42" x14ac:dyDescent="0.35">
      <c r="A6" t="s">
        <v>1</v>
      </c>
      <c r="B6">
        <v>2943</v>
      </c>
      <c r="C6">
        <v>298</v>
      </c>
      <c r="D6">
        <v>153</v>
      </c>
      <c r="E6">
        <v>52</v>
      </c>
      <c r="F6">
        <v>2440</v>
      </c>
      <c r="G6">
        <v>29</v>
      </c>
      <c r="H6">
        <v>446</v>
      </c>
      <c r="I6">
        <v>0</v>
      </c>
      <c r="J6">
        <v>2468</v>
      </c>
      <c r="K6">
        <v>8</v>
      </c>
      <c r="L6">
        <v>187</v>
      </c>
      <c r="M6">
        <v>124</v>
      </c>
      <c r="N6">
        <v>2624</v>
      </c>
      <c r="O6">
        <v>1</v>
      </c>
      <c r="P6">
        <v>5</v>
      </c>
      <c r="Q6">
        <v>14</v>
      </c>
      <c r="R6">
        <v>1</v>
      </c>
      <c r="S6">
        <v>350</v>
      </c>
      <c r="T6">
        <v>1</v>
      </c>
      <c r="U6">
        <v>54</v>
      </c>
      <c r="V6">
        <v>2519</v>
      </c>
      <c r="W6" s="2">
        <v>0.8290859667006456</v>
      </c>
      <c r="X6" s="2">
        <v>0.83860006795786612</v>
      </c>
      <c r="Y6" s="2">
        <v>0.89160720353380907</v>
      </c>
      <c r="Z6" s="2">
        <v>0.85592932381923204</v>
      </c>
      <c r="AA6" s="2">
        <v>1.7669045191980971E-2</v>
      </c>
      <c r="AB6" s="2">
        <v>0</v>
      </c>
      <c r="AC6" s="2">
        <v>4.2133876996262316E-2</v>
      </c>
      <c r="AD6" s="2">
        <v>1.834862385321101E-2</v>
      </c>
      <c r="AE6" s="2">
        <v>0.6607538802660754</v>
      </c>
      <c r="AF6" s="2">
        <v>0.3392461197339246</v>
      </c>
      <c r="AG6" s="2">
        <v>6.1052631578947365E-2</v>
      </c>
      <c r="AH6" s="2">
        <v>0.93894736842105264</v>
      </c>
      <c r="AI6" s="2">
        <v>4.1025641025641026E-2</v>
      </c>
      <c r="AJ6" s="2">
        <v>0.95897435897435901</v>
      </c>
      <c r="AK6" s="2">
        <v>2.6881720430107529E-3</v>
      </c>
      <c r="AL6" s="2">
        <v>1.3440860215053764E-2</v>
      </c>
      <c r="AM6" s="2">
        <v>3.7634408602150539E-2</v>
      </c>
      <c r="AN6" s="2">
        <v>2.6881720430107529E-3</v>
      </c>
      <c r="AO6" s="2">
        <v>0.94086021505376349</v>
      </c>
      <c r="AP6" s="2">
        <v>2.6881720430107529E-3</v>
      </c>
    </row>
    <row r="7" spans="1:42" x14ac:dyDescent="0.35">
      <c r="A7" t="s">
        <v>92</v>
      </c>
      <c r="B7">
        <v>11565</v>
      </c>
      <c r="C7">
        <v>2365</v>
      </c>
      <c r="D7">
        <v>929</v>
      </c>
      <c r="E7">
        <v>394</v>
      </c>
      <c r="F7">
        <v>7877</v>
      </c>
      <c r="G7">
        <v>567</v>
      </c>
      <c r="H7">
        <v>2520</v>
      </c>
      <c r="I7">
        <v>0</v>
      </c>
      <c r="J7">
        <v>8478</v>
      </c>
      <c r="K7">
        <v>77</v>
      </c>
      <c r="L7">
        <v>1639</v>
      </c>
      <c r="M7">
        <v>1100</v>
      </c>
      <c r="N7">
        <v>8749</v>
      </c>
      <c r="O7">
        <v>11</v>
      </c>
      <c r="P7">
        <v>23</v>
      </c>
      <c r="Q7">
        <v>47</v>
      </c>
      <c r="R7">
        <v>4</v>
      </c>
      <c r="S7">
        <v>2628</v>
      </c>
      <c r="T7">
        <v>279</v>
      </c>
      <c r="U7">
        <v>383</v>
      </c>
      <c r="V7">
        <v>8200</v>
      </c>
      <c r="W7" s="2">
        <v>0.68110678772157374</v>
      </c>
      <c r="X7" s="2">
        <v>0.73307392996108944</v>
      </c>
      <c r="Y7" s="2">
        <v>0.75650670125378294</v>
      </c>
      <c r="Z7" s="2">
        <v>0.70903588413316043</v>
      </c>
      <c r="AA7" s="2">
        <v>3.4068309554690875E-2</v>
      </c>
      <c r="AB7" s="2">
        <v>0</v>
      </c>
      <c r="AC7" s="2">
        <v>9.5114569822741024E-2</v>
      </c>
      <c r="AD7" s="2">
        <v>3.3117163856463468E-2</v>
      </c>
      <c r="AE7" s="2">
        <v>0.7179720704310868</v>
      </c>
      <c r="AF7" s="2">
        <v>0.28202792956891315</v>
      </c>
      <c r="AG7" s="2">
        <v>0.18367346938775511</v>
      </c>
      <c r="AH7" s="2">
        <v>0.81632653061224492</v>
      </c>
      <c r="AI7" s="2">
        <v>4.4871794871794872E-2</v>
      </c>
      <c r="AJ7" s="2">
        <v>0.95512820512820518</v>
      </c>
      <c r="AK7" s="2">
        <v>3.6764705882352941E-3</v>
      </c>
      <c r="AL7" s="2">
        <v>7.6871657754010699E-3</v>
      </c>
      <c r="AM7" s="2">
        <v>1.5708556149732621E-2</v>
      </c>
      <c r="AN7" s="2">
        <v>1.3368983957219251E-3</v>
      </c>
      <c r="AO7" s="2">
        <v>0.87834224598930477</v>
      </c>
      <c r="AP7" s="2">
        <v>9.3248663101604276E-2</v>
      </c>
    </row>
    <row r="8" spans="1:42" x14ac:dyDescent="0.35">
      <c r="A8" t="s">
        <v>93</v>
      </c>
      <c r="B8">
        <v>13321</v>
      </c>
      <c r="C8">
        <v>2807</v>
      </c>
      <c r="D8">
        <v>1185</v>
      </c>
      <c r="E8">
        <v>371</v>
      </c>
      <c r="F8">
        <v>8958</v>
      </c>
      <c r="G8">
        <v>3</v>
      </c>
      <c r="H8">
        <v>1290</v>
      </c>
      <c r="I8">
        <v>53</v>
      </c>
      <c r="J8">
        <v>11975</v>
      </c>
      <c r="K8">
        <v>449</v>
      </c>
      <c r="L8">
        <v>2863</v>
      </c>
      <c r="M8">
        <v>2332</v>
      </c>
      <c r="N8">
        <v>7677</v>
      </c>
      <c r="O8">
        <v>6</v>
      </c>
      <c r="P8">
        <v>38</v>
      </c>
      <c r="Q8">
        <v>42</v>
      </c>
      <c r="R8">
        <v>1</v>
      </c>
      <c r="S8">
        <v>4676</v>
      </c>
      <c r="T8">
        <v>7</v>
      </c>
      <c r="U8">
        <v>877</v>
      </c>
      <c r="V8">
        <v>7674</v>
      </c>
      <c r="W8" s="2">
        <v>0.67247203663388633</v>
      </c>
      <c r="X8" s="2">
        <v>0.89895653479468507</v>
      </c>
      <c r="Y8" s="2">
        <v>0.5763080849786052</v>
      </c>
      <c r="Z8" s="2">
        <v>0.57608287666091129</v>
      </c>
      <c r="AA8" s="2">
        <v>2.7850761954808196E-2</v>
      </c>
      <c r="AB8" s="2">
        <v>3.9786802792583136E-3</v>
      </c>
      <c r="AC8" s="2">
        <v>0.1750619322873658</v>
      </c>
      <c r="AD8" s="2">
        <v>6.5835898205840404E-2</v>
      </c>
      <c r="AE8" s="2">
        <v>0.70315631262525047</v>
      </c>
      <c r="AF8" s="2">
        <v>0.29684368737474948</v>
      </c>
      <c r="AG8" s="2">
        <v>2.3201856148491878E-3</v>
      </c>
      <c r="AH8" s="2">
        <v>0.99767981438515085</v>
      </c>
      <c r="AI8" s="2">
        <v>0.13556763285024154</v>
      </c>
      <c r="AJ8" s="2">
        <v>0.86443236714975846</v>
      </c>
      <c r="AK8" s="2">
        <v>1.2578616352201257E-3</v>
      </c>
      <c r="AL8" s="2">
        <v>7.966457023060796E-3</v>
      </c>
      <c r="AM8" s="2">
        <v>8.8050314465408803E-3</v>
      </c>
      <c r="AN8" s="2">
        <v>2.0964360587002095E-4</v>
      </c>
      <c r="AO8" s="2">
        <v>0.980293501048218</v>
      </c>
      <c r="AP8" s="2">
        <v>1.4675052410901468E-3</v>
      </c>
    </row>
    <row r="9" spans="1:42" x14ac:dyDescent="0.35">
      <c r="A9" t="s">
        <v>94</v>
      </c>
      <c r="B9">
        <v>6776</v>
      </c>
      <c r="C9">
        <v>2089</v>
      </c>
      <c r="D9">
        <v>1093</v>
      </c>
      <c r="E9">
        <v>405</v>
      </c>
      <c r="F9">
        <v>3189</v>
      </c>
      <c r="G9">
        <v>4</v>
      </c>
      <c r="H9">
        <v>1277</v>
      </c>
      <c r="I9">
        <v>0</v>
      </c>
      <c r="J9">
        <v>5495</v>
      </c>
      <c r="K9">
        <v>120</v>
      </c>
      <c r="L9">
        <v>1158</v>
      </c>
      <c r="M9">
        <v>2242</v>
      </c>
      <c r="N9">
        <v>3256</v>
      </c>
      <c r="O9">
        <v>11</v>
      </c>
      <c r="P9">
        <v>31</v>
      </c>
      <c r="Q9">
        <v>40</v>
      </c>
      <c r="R9">
        <v>3</v>
      </c>
      <c r="S9">
        <v>2575</v>
      </c>
      <c r="T9">
        <v>42</v>
      </c>
      <c r="U9">
        <v>843</v>
      </c>
      <c r="V9">
        <v>3249</v>
      </c>
      <c r="W9" s="2">
        <v>0.47063164108618655</v>
      </c>
      <c r="X9" s="2">
        <v>0.81095041322314054</v>
      </c>
      <c r="Y9" s="2">
        <v>0.48051948051948051</v>
      </c>
      <c r="Z9" s="2">
        <v>0.47948642266824087</v>
      </c>
      <c r="AA9" s="2">
        <v>5.9769775678866585E-2</v>
      </c>
      <c r="AB9" s="2">
        <v>0</v>
      </c>
      <c r="AC9" s="2">
        <v>0.33087367178276267</v>
      </c>
      <c r="AD9" s="2">
        <v>0.12440968122786304</v>
      </c>
      <c r="AE9" s="2">
        <v>0.65650534255185422</v>
      </c>
      <c r="AF9" s="2">
        <v>0.34349465744814583</v>
      </c>
      <c r="AG9" s="2">
        <v>3.1225604996096799E-3</v>
      </c>
      <c r="AH9" s="2">
        <v>0.99687743950039032</v>
      </c>
      <c r="AI9" s="2">
        <v>9.3896713615023469E-2</v>
      </c>
      <c r="AJ9" s="2">
        <v>0.9061032863849765</v>
      </c>
      <c r="AK9" s="2">
        <v>4.0710584752035525E-3</v>
      </c>
      <c r="AL9" s="2">
        <v>1.1472982975573649E-2</v>
      </c>
      <c r="AM9" s="2">
        <v>1.4803849000740192E-2</v>
      </c>
      <c r="AN9" s="2">
        <v>1.1102886750555144E-3</v>
      </c>
      <c r="AO9" s="2">
        <v>0.95299777942264985</v>
      </c>
      <c r="AP9" s="2">
        <v>1.5544041450777202E-2</v>
      </c>
    </row>
    <row r="10" spans="1:42" x14ac:dyDescent="0.35">
      <c r="A10" t="s">
        <v>95</v>
      </c>
      <c r="B10">
        <v>4015</v>
      </c>
      <c r="C10">
        <v>1876</v>
      </c>
      <c r="D10">
        <v>1028</v>
      </c>
      <c r="E10">
        <v>318</v>
      </c>
      <c r="F10">
        <v>793</v>
      </c>
      <c r="G10">
        <v>71</v>
      </c>
      <c r="H10">
        <v>279</v>
      </c>
      <c r="I10">
        <v>0</v>
      </c>
      <c r="J10">
        <v>3665</v>
      </c>
      <c r="K10">
        <v>111</v>
      </c>
      <c r="L10">
        <v>1092</v>
      </c>
      <c r="M10">
        <v>2003</v>
      </c>
      <c r="N10">
        <v>809</v>
      </c>
      <c r="O10">
        <v>23</v>
      </c>
      <c r="P10">
        <v>27</v>
      </c>
      <c r="Q10">
        <v>74</v>
      </c>
      <c r="R10">
        <v>2</v>
      </c>
      <c r="S10">
        <v>2302</v>
      </c>
      <c r="T10">
        <v>31</v>
      </c>
      <c r="U10">
        <v>749</v>
      </c>
      <c r="V10">
        <v>853</v>
      </c>
      <c r="W10" s="2">
        <v>0.1975093399750934</v>
      </c>
      <c r="X10" s="2">
        <v>0.91282689912826898</v>
      </c>
      <c r="Y10" s="2">
        <v>0.20149439601494396</v>
      </c>
      <c r="Z10" s="2">
        <v>0.21245330012453301</v>
      </c>
      <c r="AA10" s="2">
        <v>7.9202988792029888E-2</v>
      </c>
      <c r="AB10" s="2">
        <v>0</v>
      </c>
      <c r="AC10" s="2">
        <v>0.49887920298879201</v>
      </c>
      <c r="AD10" s="2">
        <v>0.18655043586550435</v>
      </c>
      <c r="AE10" s="2">
        <v>0.64600550964187331</v>
      </c>
      <c r="AF10" s="2">
        <v>0.35399449035812675</v>
      </c>
      <c r="AG10" s="2">
        <v>0.20285714285714285</v>
      </c>
      <c r="AH10" s="2">
        <v>0.79714285714285715</v>
      </c>
      <c r="AI10" s="2">
        <v>9.2269326683291769E-2</v>
      </c>
      <c r="AJ10" s="2">
        <v>0.9077306733167082</v>
      </c>
      <c r="AK10" s="2">
        <v>9.3533956893045948E-3</v>
      </c>
      <c r="AL10" s="2">
        <v>1.0980073200488003E-2</v>
      </c>
      <c r="AM10" s="2">
        <v>3.0093533956893046E-2</v>
      </c>
      <c r="AN10" s="2">
        <v>8.1333875559170394E-4</v>
      </c>
      <c r="AO10" s="2">
        <v>0.93615290768605119</v>
      </c>
      <c r="AP10" s="2">
        <v>1.2606750711671411E-2</v>
      </c>
    </row>
    <row r="11" spans="1:42" x14ac:dyDescent="0.35">
      <c r="A11" t="s">
        <v>128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 s="2" t="s">
        <v>135</v>
      </c>
      <c r="X11" s="2" t="s">
        <v>135</v>
      </c>
      <c r="Y11" s="2" t="s">
        <v>135</v>
      </c>
      <c r="Z11" s="2" t="s">
        <v>135</v>
      </c>
      <c r="AA11" s="2" t="s">
        <v>135</v>
      </c>
      <c r="AB11" s="2" t="s">
        <v>135</v>
      </c>
      <c r="AC11" s="2" t="s">
        <v>135</v>
      </c>
      <c r="AD11" s="2" t="s">
        <v>135</v>
      </c>
      <c r="AE11" s="2" t="s">
        <v>135</v>
      </c>
      <c r="AF11" s="2" t="s">
        <v>135</v>
      </c>
      <c r="AG11" s="2" t="s">
        <v>135</v>
      </c>
      <c r="AH11" s="2" t="s">
        <v>135</v>
      </c>
      <c r="AI11" s="2" t="s">
        <v>135</v>
      </c>
      <c r="AJ11" s="2" t="s">
        <v>135</v>
      </c>
      <c r="AK11" s="2" t="s">
        <v>135</v>
      </c>
      <c r="AL11" s="2" t="s">
        <v>135</v>
      </c>
      <c r="AM11" s="2" t="s">
        <v>135</v>
      </c>
      <c r="AN11" s="2" t="s">
        <v>135</v>
      </c>
      <c r="AO11" s="2" t="s">
        <v>135</v>
      </c>
      <c r="AP11" s="2" t="s">
        <v>135</v>
      </c>
    </row>
    <row r="12" spans="1:42" x14ac:dyDescent="0.35">
      <c r="A12" t="s">
        <v>96</v>
      </c>
      <c r="B12">
        <v>15</v>
      </c>
      <c r="C12">
        <v>5</v>
      </c>
      <c r="D12">
        <v>10</v>
      </c>
      <c r="E12">
        <v>0</v>
      </c>
      <c r="F12">
        <v>0</v>
      </c>
      <c r="G12">
        <v>0</v>
      </c>
      <c r="H12">
        <v>15</v>
      </c>
      <c r="I12">
        <v>0</v>
      </c>
      <c r="J12">
        <v>0</v>
      </c>
      <c r="K12">
        <v>0</v>
      </c>
      <c r="L12">
        <v>0</v>
      </c>
      <c r="M12">
        <v>0</v>
      </c>
      <c r="N12">
        <v>15</v>
      </c>
      <c r="O12">
        <v>0</v>
      </c>
      <c r="P12">
        <v>0</v>
      </c>
      <c r="Q12">
        <v>2</v>
      </c>
      <c r="R12">
        <v>0</v>
      </c>
      <c r="S12">
        <v>13</v>
      </c>
      <c r="T12">
        <v>0</v>
      </c>
      <c r="U12">
        <v>0</v>
      </c>
      <c r="V12">
        <v>0</v>
      </c>
      <c r="W12" s="2">
        <v>0</v>
      </c>
      <c r="X12" s="2">
        <v>0</v>
      </c>
      <c r="Y12" s="2">
        <v>1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0.33333333333333331</v>
      </c>
      <c r="AF12" s="2">
        <v>0.66666666666666663</v>
      </c>
      <c r="AG12" s="2">
        <v>0</v>
      </c>
      <c r="AH12" s="2">
        <v>1</v>
      </c>
      <c r="AI12" s="2" t="s">
        <v>135</v>
      </c>
      <c r="AJ12" s="2" t="s">
        <v>135</v>
      </c>
      <c r="AK12" s="2">
        <v>0</v>
      </c>
      <c r="AL12" s="2">
        <v>0</v>
      </c>
      <c r="AM12" s="2">
        <v>0.13333333333333333</v>
      </c>
      <c r="AN12" s="2">
        <v>0</v>
      </c>
      <c r="AO12" s="2">
        <v>0.8666666666666667</v>
      </c>
      <c r="AP12" s="2">
        <v>0</v>
      </c>
    </row>
    <row r="13" spans="1:42" x14ac:dyDescent="0.35">
      <c r="A13" t="s">
        <v>97</v>
      </c>
      <c r="B13">
        <v>10956</v>
      </c>
      <c r="C13">
        <v>2755</v>
      </c>
      <c r="D13">
        <v>2828</v>
      </c>
      <c r="E13">
        <v>487</v>
      </c>
      <c r="F13">
        <v>4886</v>
      </c>
      <c r="G13">
        <v>1008</v>
      </c>
      <c r="H13">
        <v>2066</v>
      </c>
      <c r="I13">
        <v>0</v>
      </c>
      <c r="J13">
        <v>7882</v>
      </c>
      <c r="K13">
        <v>258</v>
      </c>
      <c r="L13">
        <v>2508</v>
      </c>
      <c r="M13">
        <v>2638</v>
      </c>
      <c r="N13">
        <v>5552</v>
      </c>
      <c r="O13">
        <v>215</v>
      </c>
      <c r="P13">
        <v>81</v>
      </c>
      <c r="Q13">
        <v>190</v>
      </c>
      <c r="R13">
        <v>10</v>
      </c>
      <c r="S13">
        <v>4139</v>
      </c>
      <c r="T13">
        <v>222</v>
      </c>
      <c r="U13">
        <v>995</v>
      </c>
      <c r="V13">
        <v>5329</v>
      </c>
      <c r="W13" s="2">
        <v>0.44596568090543992</v>
      </c>
      <c r="X13" s="2">
        <v>0.71942314713399047</v>
      </c>
      <c r="Y13" s="2">
        <v>0.50675428988682003</v>
      </c>
      <c r="Z13" s="2">
        <v>0.48640014603870024</v>
      </c>
      <c r="AA13" s="2">
        <v>4.4450529390288429E-2</v>
      </c>
      <c r="AB13" s="2">
        <v>0</v>
      </c>
      <c r="AC13" s="2">
        <v>0.2407813070463673</v>
      </c>
      <c r="AD13" s="2">
        <v>9.0817816721431174E-2</v>
      </c>
      <c r="AE13" s="2">
        <v>0.4934622962564929</v>
      </c>
      <c r="AF13" s="2">
        <v>0.50653770374350704</v>
      </c>
      <c r="AG13" s="2">
        <v>0.32791151594014312</v>
      </c>
      <c r="AH13" s="2">
        <v>0.67208848405985688</v>
      </c>
      <c r="AI13" s="2">
        <v>9.3275488069414311E-2</v>
      </c>
      <c r="AJ13" s="2">
        <v>0.90672451193058567</v>
      </c>
      <c r="AK13" s="2">
        <v>4.4266007823759522E-2</v>
      </c>
      <c r="AL13" s="2">
        <v>1.6676961087090797E-2</v>
      </c>
      <c r="AM13" s="2">
        <v>3.9118797611694463E-2</v>
      </c>
      <c r="AN13" s="2">
        <v>2.0588840848260242E-3</v>
      </c>
      <c r="AO13" s="2">
        <v>0.8521721227094915</v>
      </c>
      <c r="AP13" s="2">
        <v>4.5707226683137737E-2</v>
      </c>
    </row>
    <row r="14" spans="1:42" x14ac:dyDescent="0.35">
      <c r="A14" t="s">
        <v>98</v>
      </c>
      <c r="B14">
        <v>3088</v>
      </c>
      <c r="C14">
        <v>857</v>
      </c>
      <c r="D14">
        <v>1826</v>
      </c>
      <c r="E14">
        <v>92</v>
      </c>
      <c r="F14">
        <v>313</v>
      </c>
      <c r="G14">
        <v>182</v>
      </c>
      <c r="H14">
        <v>2796</v>
      </c>
      <c r="I14">
        <v>1</v>
      </c>
      <c r="J14">
        <v>109</v>
      </c>
      <c r="K14">
        <v>161</v>
      </c>
      <c r="L14">
        <v>1746</v>
      </c>
      <c r="M14">
        <v>709</v>
      </c>
      <c r="N14">
        <v>472</v>
      </c>
      <c r="O14">
        <v>30</v>
      </c>
      <c r="P14">
        <v>37</v>
      </c>
      <c r="Q14">
        <v>920</v>
      </c>
      <c r="R14">
        <v>8</v>
      </c>
      <c r="S14">
        <v>1518</v>
      </c>
      <c r="T14">
        <v>75</v>
      </c>
      <c r="U14">
        <v>204</v>
      </c>
      <c r="V14">
        <v>386</v>
      </c>
      <c r="W14" s="2">
        <v>0.101360103626943</v>
      </c>
      <c r="X14" s="2">
        <v>3.5297927461139897E-2</v>
      </c>
      <c r="Y14" s="2">
        <v>0.15284974093264247</v>
      </c>
      <c r="Z14" s="2">
        <v>0.125</v>
      </c>
      <c r="AA14" s="2">
        <v>2.9792746113989636E-2</v>
      </c>
      <c r="AB14" s="2">
        <v>3.2383419689119172E-4</v>
      </c>
      <c r="AC14" s="2">
        <v>0.22959844559585493</v>
      </c>
      <c r="AD14" s="2">
        <v>6.6062176165803108E-2</v>
      </c>
      <c r="AE14" s="2">
        <v>0.31941856131196422</v>
      </c>
      <c r="AF14" s="2">
        <v>0.68058143868803578</v>
      </c>
      <c r="AG14" s="2">
        <v>6.1114842175957015E-2</v>
      </c>
      <c r="AH14" s="2">
        <v>0.93888515782404303</v>
      </c>
      <c r="AI14" s="2">
        <v>8.4425799685369687E-2</v>
      </c>
      <c r="AJ14" s="2">
        <v>0.91557420031463033</v>
      </c>
      <c r="AK14" s="2">
        <v>1.1591962905718702E-2</v>
      </c>
      <c r="AL14" s="2">
        <v>1.4296754250386399E-2</v>
      </c>
      <c r="AM14" s="2">
        <v>0.3554868624420402</v>
      </c>
      <c r="AN14" s="2">
        <v>3.0911901081916537E-3</v>
      </c>
      <c r="AO14" s="2">
        <v>0.58655332302936636</v>
      </c>
      <c r="AP14" s="2">
        <v>2.8979907264296754E-2</v>
      </c>
    </row>
    <row r="15" spans="1:42" x14ac:dyDescent="0.35">
      <c r="A15" t="s">
        <v>99</v>
      </c>
      <c r="B15">
        <v>10920</v>
      </c>
      <c r="C15">
        <v>1915</v>
      </c>
      <c r="D15">
        <v>2792</v>
      </c>
      <c r="E15">
        <v>694</v>
      </c>
      <c r="F15">
        <v>5519</v>
      </c>
      <c r="G15">
        <v>89</v>
      </c>
      <c r="H15">
        <v>6713</v>
      </c>
      <c r="I15">
        <v>94</v>
      </c>
      <c r="J15">
        <v>4024</v>
      </c>
      <c r="K15">
        <v>197</v>
      </c>
      <c r="L15">
        <v>2645</v>
      </c>
      <c r="M15">
        <v>2082</v>
      </c>
      <c r="N15">
        <v>5996</v>
      </c>
      <c r="O15">
        <v>122</v>
      </c>
      <c r="P15">
        <v>202</v>
      </c>
      <c r="Q15">
        <v>451</v>
      </c>
      <c r="R15">
        <v>11</v>
      </c>
      <c r="S15">
        <v>3899</v>
      </c>
      <c r="T15">
        <v>166</v>
      </c>
      <c r="U15">
        <v>713</v>
      </c>
      <c r="V15">
        <v>5567</v>
      </c>
      <c r="W15" s="2">
        <v>0.50540293040293038</v>
      </c>
      <c r="X15" s="2">
        <v>0.36849816849816852</v>
      </c>
      <c r="Y15" s="2">
        <v>0.54908424908424913</v>
      </c>
      <c r="Z15" s="2">
        <v>0.50979853479853476</v>
      </c>
      <c r="AA15" s="2">
        <v>6.3553113553113549E-2</v>
      </c>
      <c r="AB15" s="2">
        <v>8.6080586080586087E-3</v>
      </c>
      <c r="AC15" s="2">
        <v>0.19065934065934065</v>
      </c>
      <c r="AD15" s="2">
        <v>6.5293040293040297E-2</v>
      </c>
      <c r="AE15" s="2">
        <v>0.4068408752921181</v>
      </c>
      <c r="AF15" s="2">
        <v>0.5931591247078819</v>
      </c>
      <c r="AG15" s="2">
        <v>1.3084386945016171E-2</v>
      </c>
      <c r="AH15" s="2">
        <v>0.98691561305498388</v>
      </c>
      <c r="AI15" s="2">
        <v>6.9317382125263893E-2</v>
      </c>
      <c r="AJ15" s="2">
        <v>0.93068261787473605</v>
      </c>
      <c r="AK15" s="2">
        <v>2.5149453720882294E-2</v>
      </c>
      <c r="AL15" s="2">
        <v>4.1640898783755924E-2</v>
      </c>
      <c r="AM15" s="2">
        <v>9.297052154195011E-2</v>
      </c>
      <c r="AN15" s="2">
        <v>2.2675736961451248E-3</v>
      </c>
      <c r="AO15" s="2">
        <v>0.80375180375180377</v>
      </c>
      <c r="AP15" s="2">
        <v>3.4219748505462791E-2</v>
      </c>
    </row>
    <row r="16" spans="1:42" x14ac:dyDescent="0.35">
      <c r="A16" t="s">
        <v>100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 s="2" t="s">
        <v>135</v>
      </c>
      <c r="X16" s="2" t="s">
        <v>135</v>
      </c>
      <c r="Y16" s="2" t="s">
        <v>135</v>
      </c>
      <c r="Z16" s="2" t="s">
        <v>135</v>
      </c>
      <c r="AA16" s="2" t="s">
        <v>135</v>
      </c>
      <c r="AB16" s="2" t="s">
        <v>135</v>
      </c>
      <c r="AC16" s="2" t="s">
        <v>135</v>
      </c>
      <c r="AD16" s="2" t="s">
        <v>135</v>
      </c>
      <c r="AE16" s="2" t="s">
        <v>135</v>
      </c>
      <c r="AF16" s="2" t="s">
        <v>135</v>
      </c>
      <c r="AG16" s="2" t="s">
        <v>135</v>
      </c>
      <c r="AH16" s="2" t="s">
        <v>135</v>
      </c>
      <c r="AI16" s="2" t="s">
        <v>135</v>
      </c>
      <c r="AJ16" s="2" t="s">
        <v>135</v>
      </c>
      <c r="AK16" s="2" t="s">
        <v>135</v>
      </c>
      <c r="AL16" s="2" t="s">
        <v>135</v>
      </c>
      <c r="AM16" s="2" t="s">
        <v>135</v>
      </c>
      <c r="AN16" s="2" t="s">
        <v>135</v>
      </c>
      <c r="AO16" s="2" t="s">
        <v>135</v>
      </c>
      <c r="AP16" s="2" t="s">
        <v>135</v>
      </c>
    </row>
    <row r="17" spans="1:42" x14ac:dyDescent="0.35">
      <c r="A17" t="s">
        <v>101</v>
      </c>
      <c r="B17">
        <v>7756</v>
      </c>
      <c r="C17">
        <v>1230</v>
      </c>
      <c r="D17">
        <v>1409</v>
      </c>
      <c r="E17">
        <v>200</v>
      </c>
      <c r="F17">
        <v>4917</v>
      </c>
      <c r="G17">
        <v>785</v>
      </c>
      <c r="H17">
        <v>2281</v>
      </c>
      <c r="I17">
        <v>70</v>
      </c>
      <c r="J17">
        <v>4620</v>
      </c>
      <c r="K17">
        <v>107</v>
      </c>
      <c r="L17">
        <v>1347</v>
      </c>
      <c r="M17">
        <v>1665</v>
      </c>
      <c r="N17">
        <v>4637</v>
      </c>
      <c r="O17">
        <v>74</v>
      </c>
      <c r="P17">
        <v>27</v>
      </c>
      <c r="Q17">
        <v>121</v>
      </c>
      <c r="R17">
        <v>11</v>
      </c>
      <c r="S17">
        <v>1924</v>
      </c>
      <c r="T17">
        <v>132</v>
      </c>
      <c r="U17">
        <v>281</v>
      </c>
      <c r="V17">
        <v>5390</v>
      </c>
      <c r="W17" s="2">
        <v>0.63396080453842185</v>
      </c>
      <c r="X17" s="2">
        <v>0.59566787003610111</v>
      </c>
      <c r="Y17" s="2">
        <v>0.59785972150593092</v>
      </c>
      <c r="Z17" s="2">
        <v>0.69494584837545126</v>
      </c>
      <c r="AA17" s="2">
        <v>2.5786487880350695E-2</v>
      </c>
      <c r="AB17" s="2">
        <v>9.0252707581227436E-3</v>
      </c>
      <c r="AC17" s="2">
        <v>0.21467251160391954</v>
      </c>
      <c r="AD17" s="2">
        <v>3.6230015471892731E-2</v>
      </c>
      <c r="AE17" s="2">
        <v>0.46608563849943158</v>
      </c>
      <c r="AF17" s="2">
        <v>0.53391436150056837</v>
      </c>
      <c r="AG17" s="2">
        <v>0.25603392041748207</v>
      </c>
      <c r="AH17" s="2">
        <v>0.74396607958251793</v>
      </c>
      <c r="AI17" s="2">
        <v>7.3590096286107284E-2</v>
      </c>
      <c r="AJ17" s="2">
        <v>0.92640990371389276</v>
      </c>
      <c r="AK17" s="2">
        <v>3.2328527741371779E-2</v>
      </c>
      <c r="AL17" s="2">
        <v>1.1795543905635648E-2</v>
      </c>
      <c r="AM17" s="2">
        <v>5.286151157710791E-2</v>
      </c>
      <c r="AN17" s="2">
        <v>4.8055919615552639E-3</v>
      </c>
      <c r="AO17" s="2">
        <v>0.84054172127566618</v>
      </c>
      <c r="AP17" s="2">
        <v>5.7667103538663174E-2</v>
      </c>
    </row>
    <row r="18" spans="1:42" x14ac:dyDescent="0.35">
      <c r="A18" t="s">
        <v>102</v>
      </c>
      <c r="B18">
        <v>2866</v>
      </c>
      <c r="C18">
        <v>1141</v>
      </c>
      <c r="D18">
        <v>1393</v>
      </c>
      <c r="E18">
        <v>112</v>
      </c>
      <c r="F18">
        <v>220</v>
      </c>
      <c r="G18">
        <v>66</v>
      </c>
      <c r="H18">
        <v>2462</v>
      </c>
      <c r="I18">
        <v>0</v>
      </c>
      <c r="J18">
        <v>338</v>
      </c>
      <c r="K18">
        <v>118</v>
      </c>
      <c r="L18">
        <v>1536</v>
      </c>
      <c r="M18">
        <v>384</v>
      </c>
      <c r="N18">
        <v>828</v>
      </c>
      <c r="O18">
        <v>60</v>
      </c>
      <c r="P18">
        <v>102</v>
      </c>
      <c r="Q18">
        <v>632</v>
      </c>
      <c r="R18">
        <v>11</v>
      </c>
      <c r="S18">
        <v>1583</v>
      </c>
      <c r="T18">
        <v>131</v>
      </c>
      <c r="U18">
        <v>120</v>
      </c>
      <c r="V18">
        <v>369</v>
      </c>
      <c r="W18" s="2">
        <v>7.6762037683182141E-2</v>
      </c>
      <c r="X18" s="2">
        <v>0.11793440334961619</v>
      </c>
      <c r="Y18" s="2">
        <v>0.28890439637124915</v>
      </c>
      <c r="Z18" s="2">
        <v>0.12875087229588275</v>
      </c>
      <c r="AA18" s="2">
        <v>3.9078855547801813E-2</v>
      </c>
      <c r="AB18" s="2">
        <v>0</v>
      </c>
      <c r="AC18" s="2">
        <v>0.13398464759246337</v>
      </c>
      <c r="AD18" s="2">
        <v>4.1870202372644799E-2</v>
      </c>
      <c r="AE18" s="2">
        <v>0.45027624309392267</v>
      </c>
      <c r="AF18" s="2">
        <v>0.54972375690607733</v>
      </c>
      <c r="AG18" s="2">
        <v>2.6107594936708861E-2</v>
      </c>
      <c r="AH18" s="2">
        <v>0.97389240506329111</v>
      </c>
      <c r="AI18" s="2">
        <v>7.1342200725513907E-2</v>
      </c>
      <c r="AJ18" s="2">
        <v>0.92865779927448611</v>
      </c>
      <c r="AK18" s="2">
        <v>2.3818975784041286E-2</v>
      </c>
      <c r="AL18" s="2">
        <v>4.0492258832870186E-2</v>
      </c>
      <c r="AM18" s="2">
        <v>0.25089321159190153</v>
      </c>
      <c r="AN18" s="2">
        <v>4.3668122270742356E-3</v>
      </c>
      <c r="AO18" s="2">
        <v>0.62842397776895598</v>
      </c>
      <c r="AP18" s="2">
        <v>5.2004763795156811E-2</v>
      </c>
    </row>
    <row r="19" spans="1:42" x14ac:dyDescent="0.35">
      <c r="A19" t="s">
        <v>103</v>
      </c>
      <c r="B19">
        <v>8821</v>
      </c>
      <c r="C19">
        <v>3038</v>
      </c>
      <c r="D19">
        <v>2698</v>
      </c>
      <c r="E19">
        <v>280</v>
      </c>
      <c r="F19">
        <v>2805</v>
      </c>
      <c r="G19">
        <v>2947</v>
      </c>
      <c r="H19">
        <v>2782</v>
      </c>
      <c r="I19">
        <v>83</v>
      </c>
      <c r="J19">
        <v>3009</v>
      </c>
      <c r="K19">
        <v>102</v>
      </c>
      <c r="L19">
        <v>1738</v>
      </c>
      <c r="M19">
        <v>1250</v>
      </c>
      <c r="N19">
        <v>5731</v>
      </c>
      <c r="O19">
        <v>112</v>
      </c>
      <c r="P19">
        <v>53</v>
      </c>
      <c r="Q19">
        <v>78</v>
      </c>
      <c r="R19">
        <v>9</v>
      </c>
      <c r="S19">
        <v>2494</v>
      </c>
      <c r="T19">
        <v>57</v>
      </c>
      <c r="U19">
        <v>405</v>
      </c>
      <c r="V19">
        <v>5700</v>
      </c>
      <c r="W19" s="2">
        <v>0.31799115746514001</v>
      </c>
      <c r="X19" s="2">
        <v>0.34111778709896839</v>
      </c>
      <c r="Y19" s="2">
        <v>0.64969958054642329</v>
      </c>
      <c r="Z19" s="2">
        <v>0.64618523976873365</v>
      </c>
      <c r="AA19" s="2">
        <v>3.1742432830744814E-2</v>
      </c>
      <c r="AB19" s="2">
        <v>9.4093640176850703E-3</v>
      </c>
      <c r="AC19" s="2">
        <v>0.14170728942296792</v>
      </c>
      <c r="AD19" s="2">
        <v>4.5913161773041604E-2</v>
      </c>
      <c r="AE19" s="2">
        <v>0.52963737796373778</v>
      </c>
      <c r="AF19" s="2">
        <v>0.47036262203626222</v>
      </c>
      <c r="AG19" s="2">
        <v>0.51440041892127775</v>
      </c>
      <c r="AH19" s="2">
        <v>0.48559958107872231</v>
      </c>
      <c r="AI19" s="2">
        <v>5.5434782608695651E-2</v>
      </c>
      <c r="AJ19" s="2">
        <v>0.94456521739130439</v>
      </c>
      <c r="AK19" s="2">
        <v>3.9957188726364612E-2</v>
      </c>
      <c r="AL19" s="2">
        <v>1.8908312522297539E-2</v>
      </c>
      <c r="AM19" s="2">
        <v>2.7827327863003924E-2</v>
      </c>
      <c r="AN19" s="2">
        <v>3.2108455226542991E-3</v>
      </c>
      <c r="AO19" s="2">
        <v>0.88976097038886903</v>
      </c>
      <c r="AP19" s="2">
        <v>2.0335354976810559E-2</v>
      </c>
    </row>
    <row r="20" spans="1:42" x14ac:dyDescent="0.35">
      <c r="A20" t="s">
        <v>104</v>
      </c>
      <c r="B20">
        <v>11106</v>
      </c>
      <c r="C20">
        <v>2238</v>
      </c>
      <c r="D20">
        <v>2828</v>
      </c>
      <c r="E20">
        <v>38</v>
      </c>
      <c r="F20">
        <v>6002</v>
      </c>
      <c r="G20">
        <v>2152</v>
      </c>
      <c r="H20">
        <v>2667</v>
      </c>
      <c r="I20">
        <v>3</v>
      </c>
      <c r="J20">
        <v>6284</v>
      </c>
      <c r="K20">
        <v>306</v>
      </c>
      <c r="L20">
        <v>4560</v>
      </c>
      <c r="M20">
        <v>258</v>
      </c>
      <c r="N20">
        <v>5982</v>
      </c>
      <c r="O20">
        <v>25</v>
      </c>
      <c r="P20">
        <v>488</v>
      </c>
      <c r="Q20">
        <v>674</v>
      </c>
      <c r="R20">
        <v>27</v>
      </c>
      <c r="S20">
        <v>3449</v>
      </c>
      <c r="T20">
        <v>113</v>
      </c>
      <c r="U20">
        <v>107</v>
      </c>
      <c r="V20">
        <v>6337</v>
      </c>
      <c r="W20" s="2">
        <v>0.54042859715469116</v>
      </c>
      <c r="X20" s="2">
        <v>0.56582027732757068</v>
      </c>
      <c r="Y20" s="2">
        <v>0.53862776877363583</v>
      </c>
      <c r="Z20" s="2">
        <v>0.57059247253736722</v>
      </c>
      <c r="AA20" s="2">
        <v>3.4215739240050424E-3</v>
      </c>
      <c r="AB20" s="2">
        <v>2.7012425715829282E-4</v>
      </c>
      <c r="AC20" s="2">
        <v>2.3230686115613183E-2</v>
      </c>
      <c r="AD20" s="2">
        <v>9.6344318386457767E-3</v>
      </c>
      <c r="AE20" s="2">
        <v>0.44176865377023294</v>
      </c>
      <c r="AF20" s="2">
        <v>0.55823134622976711</v>
      </c>
      <c r="AG20" s="2">
        <v>0.44656567752645776</v>
      </c>
      <c r="AH20" s="2">
        <v>0.55343432247354218</v>
      </c>
      <c r="AI20" s="2">
        <v>6.2885326757090007E-2</v>
      </c>
      <c r="AJ20" s="2">
        <v>0.93711467324290998</v>
      </c>
      <c r="AK20" s="2">
        <v>5.2345058626465666E-3</v>
      </c>
      <c r="AL20" s="2">
        <v>0.10217755443886097</v>
      </c>
      <c r="AM20" s="2">
        <v>0.14112227805695143</v>
      </c>
      <c r="AN20" s="2">
        <v>5.6532663316582916E-3</v>
      </c>
      <c r="AO20" s="2">
        <v>0.72215242881072028</v>
      </c>
      <c r="AP20" s="2">
        <v>2.365996649916248E-2</v>
      </c>
    </row>
    <row r="21" spans="1:42" x14ac:dyDescent="0.35">
      <c r="A21" t="s">
        <v>105</v>
      </c>
      <c r="B21">
        <v>32486</v>
      </c>
      <c r="C21">
        <v>11967</v>
      </c>
      <c r="D21">
        <v>15865</v>
      </c>
      <c r="E21">
        <v>229</v>
      </c>
      <c r="F21">
        <v>4425</v>
      </c>
      <c r="G21">
        <v>23385</v>
      </c>
      <c r="H21">
        <v>2899</v>
      </c>
      <c r="I21">
        <v>626</v>
      </c>
      <c r="J21">
        <v>5576</v>
      </c>
      <c r="K21">
        <v>1068</v>
      </c>
      <c r="L21">
        <v>18262</v>
      </c>
      <c r="M21">
        <v>2724</v>
      </c>
      <c r="N21">
        <v>10432</v>
      </c>
      <c r="O21">
        <v>717</v>
      </c>
      <c r="P21">
        <v>205</v>
      </c>
      <c r="Q21">
        <v>1476</v>
      </c>
      <c r="R21">
        <v>36</v>
      </c>
      <c r="S21">
        <v>17820</v>
      </c>
      <c r="T21">
        <v>615</v>
      </c>
      <c r="U21">
        <v>1129</v>
      </c>
      <c r="V21">
        <v>11112</v>
      </c>
      <c r="W21" s="2">
        <v>0.13621252231730591</v>
      </c>
      <c r="X21" s="2">
        <v>0.17164316936526502</v>
      </c>
      <c r="Y21" s="2">
        <v>0.32112294526873114</v>
      </c>
      <c r="Z21" s="2">
        <v>0.34205503909376345</v>
      </c>
      <c r="AA21" s="2">
        <v>7.0491904204888264E-3</v>
      </c>
      <c r="AB21" s="2">
        <v>1.9269839315397403E-2</v>
      </c>
      <c r="AC21" s="2">
        <v>8.3851505263805942E-2</v>
      </c>
      <c r="AD21" s="2">
        <v>3.4753432247737484E-2</v>
      </c>
      <c r="AE21" s="2">
        <v>0.42997269330267318</v>
      </c>
      <c r="AF21" s="2">
        <v>0.57002730669732682</v>
      </c>
      <c r="AG21" s="2">
        <v>0.88970476335413184</v>
      </c>
      <c r="AH21" s="2">
        <v>0.11029523664586821</v>
      </c>
      <c r="AI21" s="2">
        <v>5.5250905328504914E-2</v>
      </c>
      <c r="AJ21" s="2">
        <v>0.94474909467149504</v>
      </c>
      <c r="AK21" s="2">
        <v>3.4357180506972063E-2</v>
      </c>
      <c r="AL21" s="2">
        <v>9.823182711198428E-3</v>
      </c>
      <c r="AM21" s="2">
        <v>7.072691552062868E-2</v>
      </c>
      <c r="AN21" s="2">
        <v>1.7250467200153336E-3</v>
      </c>
      <c r="AO21" s="2">
        <v>0.85389812640759022</v>
      </c>
      <c r="AP21" s="2">
        <v>2.9469548133595286E-2</v>
      </c>
    </row>
    <row r="22" spans="1:42" x14ac:dyDescent="0.35">
      <c r="A22" t="s">
        <v>106</v>
      </c>
      <c r="B22">
        <v>1461</v>
      </c>
      <c r="C22">
        <v>425</v>
      </c>
      <c r="D22">
        <v>556</v>
      </c>
      <c r="E22">
        <v>3</v>
      </c>
      <c r="F22">
        <v>477</v>
      </c>
      <c r="G22">
        <v>965</v>
      </c>
      <c r="H22">
        <v>128</v>
      </c>
      <c r="I22">
        <v>0</v>
      </c>
      <c r="J22">
        <v>368</v>
      </c>
      <c r="K22">
        <v>9</v>
      </c>
      <c r="L22">
        <v>377</v>
      </c>
      <c r="M22">
        <v>19</v>
      </c>
      <c r="N22">
        <v>1056</v>
      </c>
      <c r="O22">
        <v>92</v>
      </c>
      <c r="P22">
        <v>7</v>
      </c>
      <c r="Q22">
        <v>28</v>
      </c>
      <c r="R22">
        <v>0</v>
      </c>
      <c r="S22">
        <v>243</v>
      </c>
      <c r="T22">
        <v>29</v>
      </c>
      <c r="U22">
        <v>3</v>
      </c>
      <c r="V22">
        <v>1063</v>
      </c>
      <c r="W22" s="2">
        <v>0.32648870636550309</v>
      </c>
      <c r="X22" s="2">
        <v>0.2518822724161533</v>
      </c>
      <c r="Y22" s="2">
        <v>0.7227926078028748</v>
      </c>
      <c r="Z22" s="2">
        <v>0.72758384668035592</v>
      </c>
      <c r="AA22" s="2">
        <v>2.0533880903490761E-3</v>
      </c>
      <c r="AB22" s="2">
        <v>0</v>
      </c>
      <c r="AC22" s="2">
        <v>1.3004791238877482E-2</v>
      </c>
      <c r="AD22" s="2">
        <v>2.0533880903490761E-3</v>
      </c>
      <c r="AE22" s="2">
        <v>0.43323139653414883</v>
      </c>
      <c r="AF22" s="2">
        <v>0.56676860346585112</v>
      </c>
      <c r="AG22" s="2">
        <v>0.88289112534309244</v>
      </c>
      <c r="AH22" s="2">
        <v>0.1171088746569076</v>
      </c>
      <c r="AI22" s="2">
        <v>2.3316062176165803E-2</v>
      </c>
      <c r="AJ22" s="2">
        <v>0.97668393782383423</v>
      </c>
      <c r="AK22" s="2">
        <v>0.23057644110275688</v>
      </c>
      <c r="AL22" s="2">
        <v>1.7543859649122806E-2</v>
      </c>
      <c r="AM22" s="2">
        <v>7.0175438596491224E-2</v>
      </c>
      <c r="AN22" s="2">
        <v>0</v>
      </c>
      <c r="AO22" s="2">
        <v>0.60902255639097747</v>
      </c>
      <c r="AP22" s="2">
        <v>7.2681704260651625E-2</v>
      </c>
    </row>
    <row r="23" spans="1:42" x14ac:dyDescent="0.35">
      <c r="A23" t="s">
        <v>129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2" t="s">
        <v>135</v>
      </c>
      <c r="X23" s="2" t="s">
        <v>135</v>
      </c>
      <c r="Y23" s="2" t="s">
        <v>135</v>
      </c>
      <c r="Z23" s="2" t="s">
        <v>135</v>
      </c>
      <c r="AA23" s="2" t="s">
        <v>135</v>
      </c>
      <c r="AB23" s="2" t="s">
        <v>135</v>
      </c>
      <c r="AC23" s="2" t="s">
        <v>135</v>
      </c>
      <c r="AD23" s="2" t="s">
        <v>135</v>
      </c>
      <c r="AE23" s="2" t="s">
        <v>135</v>
      </c>
      <c r="AF23" s="2" t="s">
        <v>135</v>
      </c>
      <c r="AG23" s="2" t="s">
        <v>135</v>
      </c>
      <c r="AH23" s="2" t="s">
        <v>135</v>
      </c>
      <c r="AI23" s="2" t="s">
        <v>135</v>
      </c>
      <c r="AJ23" s="2" t="s">
        <v>135</v>
      </c>
      <c r="AK23" s="2" t="s">
        <v>135</v>
      </c>
      <c r="AL23" s="2" t="s">
        <v>135</v>
      </c>
      <c r="AM23" s="2" t="s">
        <v>135</v>
      </c>
      <c r="AN23" s="2" t="s">
        <v>135</v>
      </c>
      <c r="AO23" s="2" t="s">
        <v>135</v>
      </c>
      <c r="AP23" s="2" t="s">
        <v>135</v>
      </c>
    </row>
    <row r="24" spans="1:42" x14ac:dyDescent="0.35">
      <c r="A24" t="s">
        <v>107</v>
      </c>
      <c r="B24">
        <v>6943</v>
      </c>
      <c r="C24">
        <v>1725</v>
      </c>
      <c r="D24">
        <v>2909</v>
      </c>
      <c r="E24">
        <v>263</v>
      </c>
      <c r="F24">
        <v>2046</v>
      </c>
      <c r="G24">
        <v>3746</v>
      </c>
      <c r="H24">
        <v>914</v>
      </c>
      <c r="I24">
        <v>5</v>
      </c>
      <c r="J24">
        <v>2278</v>
      </c>
      <c r="K24">
        <v>347</v>
      </c>
      <c r="L24">
        <v>3116</v>
      </c>
      <c r="M24">
        <v>576</v>
      </c>
      <c r="N24">
        <v>2904</v>
      </c>
      <c r="O24">
        <v>114</v>
      </c>
      <c r="P24">
        <v>94</v>
      </c>
      <c r="Q24">
        <v>608</v>
      </c>
      <c r="R24">
        <v>3</v>
      </c>
      <c r="S24">
        <v>3087</v>
      </c>
      <c r="T24">
        <v>88</v>
      </c>
      <c r="U24">
        <v>159</v>
      </c>
      <c r="V24">
        <v>2886</v>
      </c>
      <c r="W24" s="2">
        <v>0.29468529454126458</v>
      </c>
      <c r="X24" s="2">
        <v>0.32810024485092898</v>
      </c>
      <c r="Y24" s="2">
        <v>0.41826299870373035</v>
      </c>
      <c r="Z24" s="2">
        <v>0.41567045945556674</v>
      </c>
      <c r="AA24" s="2">
        <v>3.7879879014835083E-2</v>
      </c>
      <c r="AB24" s="2">
        <v>7.2014979115656052E-4</v>
      </c>
      <c r="AC24" s="2">
        <v>8.2961255941235781E-2</v>
      </c>
      <c r="AD24" s="2">
        <v>2.2900763358778626E-2</v>
      </c>
      <c r="AE24" s="2">
        <v>0.37224859732412602</v>
      </c>
      <c r="AF24" s="2">
        <v>0.62775140267587393</v>
      </c>
      <c r="AG24" s="2">
        <v>0.803862660944206</v>
      </c>
      <c r="AH24" s="2">
        <v>0.196137339055794</v>
      </c>
      <c r="AI24" s="2">
        <v>0.10020213687554144</v>
      </c>
      <c r="AJ24" s="2">
        <v>0.89979786312445853</v>
      </c>
      <c r="AK24" s="2">
        <v>2.8542814221331998E-2</v>
      </c>
      <c r="AL24" s="2">
        <v>2.3535302954431646E-2</v>
      </c>
      <c r="AM24" s="2">
        <v>0.15222834251377065</v>
      </c>
      <c r="AN24" s="2">
        <v>7.5112669003505261E-4</v>
      </c>
      <c r="AO24" s="2">
        <v>0.77290936404606914</v>
      </c>
      <c r="AP24" s="2">
        <v>2.2033049574361543E-2</v>
      </c>
    </row>
    <row r="25" spans="1:42" x14ac:dyDescent="0.35">
      <c r="A25" t="s">
        <v>108</v>
      </c>
      <c r="B25">
        <v>9306</v>
      </c>
      <c r="C25">
        <v>648</v>
      </c>
      <c r="D25">
        <v>3103</v>
      </c>
      <c r="E25">
        <v>3095</v>
      </c>
      <c r="F25">
        <v>2460</v>
      </c>
      <c r="G25">
        <v>909</v>
      </c>
      <c r="H25">
        <v>5102</v>
      </c>
      <c r="I25">
        <v>528</v>
      </c>
      <c r="J25">
        <v>2767</v>
      </c>
      <c r="K25">
        <v>158</v>
      </c>
      <c r="L25">
        <v>2152</v>
      </c>
      <c r="M25">
        <v>4602</v>
      </c>
      <c r="N25">
        <v>2394</v>
      </c>
      <c r="O25">
        <v>62</v>
      </c>
      <c r="P25">
        <v>69</v>
      </c>
      <c r="Q25">
        <v>594</v>
      </c>
      <c r="R25">
        <v>3</v>
      </c>
      <c r="S25">
        <v>2871</v>
      </c>
      <c r="T25">
        <v>34</v>
      </c>
      <c r="U25">
        <v>3490</v>
      </c>
      <c r="V25">
        <v>2249</v>
      </c>
      <c r="W25" s="2">
        <v>0.26434558349451964</v>
      </c>
      <c r="X25" s="2">
        <v>0.29733505265420157</v>
      </c>
      <c r="Y25" s="2">
        <v>0.2572533849129594</v>
      </c>
      <c r="Z25" s="2">
        <v>0.24167203954437996</v>
      </c>
      <c r="AA25" s="2">
        <v>0.33258113045347087</v>
      </c>
      <c r="AB25" s="2">
        <v>5.6737588652482268E-2</v>
      </c>
      <c r="AC25" s="2">
        <v>0.4945196647324307</v>
      </c>
      <c r="AD25" s="2">
        <v>0.37502686438856653</v>
      </c>
      <c r="AE25" s="2">
        <v>0.17275393228472408</v>
      </c>
      <c r="AF25" s="2">
        <v>0.82724606771527598</v>
      </c>
      <c r="AG25" s="2">
        <v>0.15122275827649309</v>
      </c>
      <c r="AH25" s="2">
        <v>0.84877724172350688</v>
      </c>
      <c r="AI25" s="2">
        <v>6.8398268398268403E-2</v>
      </c>
      <c r="AJ25" s="2">
        <v>0.93160173160173165</v>
      </c>
      <c r="AK25" s="2">
        <v>1.7065785851913019E-2</v>
      </c>
      <c r="AL25" s="2">
        <v>1.8992568125516102E-2</v>
      </c>
      <c r="AM25" s="2">
        <v>0.16350123864574731</v>
      </c>
      <c r="AN25" s="2">
        <v>8.2576383154417832E-4</v>
      </c>
      <c r="AO25" s="2">
        <v>0.79025598678777864</v>
      </c>
      <c r="AP25" s="2">
        <v>9.3586567575006888E-3</v>
      </c>
    </row>
    <row r="26" spans="1:42" x14ac:dyDescent="0.35">
      <c r="A26" t="s">
        <v>109</v>
      </c>
      <c r="B26">
        <v>3950</v>
      </c>
      <c r="C26">
        <v>1644</v>
      </c>
      <c r="D26">
        <v>1951</v>
      </c>
      <c r="E26">
        <v>22</v>
      </c>
      <c r="F26">
        <v>333</v>
      </c>
      <c r="G26">
        <v>3173</v>
      </c>
      <c r="H26">
        <v>315</v>
      </c>
      <c r="I26">
        <v>5</v>
      </c>
      <c r="J26">
        <v>457</v>
      </c>
      <c r="K26">
        <v>130</v>
      </c>
      <c r="L26">
        <v>2852</v>
      </c>
      <c r="M26">
        <v>208</v>
      </c>
      <c r="N26">
        <v>760</v>
      </c>
      <c r="O26">
        <v>93</v>
      </c>
      <c r="P26">
        <v>29</v>
      </c>
      <c r="Q26">
        <v>370</v>
      </c>
      <c r="R26">
        <v>21</v>
      </c>
      <c r="S26">
        <v>2459</v>
      </c>
      <c r="T26">
        <v>57</v>
      </c>
      <c r="U26">
        <v>104</v>
      </c>
      <c r="V26">
        <v>854</v>
      </c>
      <c r="W26" s="2">
        <v>8.4303797468354424E-2</v>
      </c>
      <c r="X26" s="2">
        <v>0.11569620253164557</v>
      </c>
      <c r="Y26" s="2">
        <v>0.19240506329113924</v>
      </c>
      <c r="Z26" s="2">
        <v>0.21620253164556963</v>
      </c>
      <c r="AA26" s="2">
        <v>5.569620253164557E-3</v>
      </c>
      <c r="AB26" s="2">
        <v>1.2658227848101266E-3</v>
      </c>
      <c r="AC26" s="2">
        <v>5.2658227848101265E-2</v>
      </c>
      <c r="AD26" s="2">
        <v>2.6329113924050632E-2</v>
      </c>
      <c r="AE26" s="2">
        <v>0.45730180806675941</v>
      </c>
      <c r="AF26" s="2">
        <v>0.54269819193324065</v>
      </c>
      <c r="AG26" s="2">
        <v>0.90969036697247707</v>
      </c>
      <c r="AH26" s="2">
        <v>9.0309633027522943E-2</v>
      </c>
      <c r="AI26" s="2">
        <v>4.3594902749832326E-2</v>
      </c>
      <c r="AJ26" s="2">
        <v>0.95640509725016765</v>
      </c>
      <c r="AK26" s="2">
        <v>3.0703202377022121E-2</v>
      </c>
      <c r="AL26" s="2">
        <v>9.5741168702542095E-3</v>
      </c>
      <c r="AM26" s="2">
        <v>0.12215252558600198</v>
      </c>
      <c r="AN26" s="2">
        <v>6.9329811819082206E-3</v>
      </c>
      <c r="AO26" s="2">
        <v>0.81181908220534826</v>
      </c>
      <c r="AP26" s="2">
        <v>1.8818091779465172E-2</v>
      </c>
    </row>
    <row r="27" spans="1:42" x14ac:dyDescent="0.35">
      <c r="A27" t="s">
        <v>130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 s="2" t="s">
        <v>135</v>
      </c>
      <c r="X27" s="2" t="s">
        <v>135</v>
      </c>
      <c r="Y27" s="2" t="s">
        <v>135</v>
      </c>
      <c r="Z27" s="2" t="s">
        <v>135</v>
      </c>
      <c r="AA27" s="2" t="s">
        <v>135</v>
      </c>
      <c r="AB27" s="2" t="s">
        <v>135</v>
      </c>
      <c r="AC27" s="2" t="s">
        <v>135</v>
      </c>
      <c r="AD27" s="2" t="s">
        <v>135</v>
      </c>
      <c r="AE27" s="2" t="s">
        <v>135</v>
      </c>
      <c r="AF27" s="2" t="s">
        <v>135</v>
      </c>
      <c r="AG27" s="2" t="s">
        <v>135</v>
      </c>
      <c r="AH27" s="2" t="s">
        <v>135</v>
      </c>
      <c r="AI27" s="2" t="s">
        <v>135</v>
      </c>
      <c r="AJ27" s="2" t="s">
        <v>135</v>
      </c>
      <c r="AK27" s="2" t="s">
        <v>135</v>
      </c>
      <c r="AL27" s="2" t="s">
        <v>135</v>
      </c>
      <c r="AM27" s="2" t="s">
        <v>135</v>
      </c>
      <c r="AN27" s="2" t="s">
        <v>135</v>
      </c>
      <c r="AO27" s="2" t="s">
        <v>135</v>
      </c>
      <c r="AP27" s="2" t="s">
        <v>135</v>
      </c>
    </row>
    <row r="28" spans="1:42" x14ac:dyDescent="0.35">
      <c r="A28" t="s">
        <v>110</v>
      </c>
      <c r="B28">
        <v>4256</v>
      </c>
      <c r="C28">
        <v>948</v>
      </c>
      <c r="D28">
        <v>1867</v>
      </c>
      <c r="E28">
        <v>45</v>
      </c>
      <c r="F28">
        <v>1396</v>
      </c>
      <c r="G28">
        <v>2443</v>
      </c>
      <c r="H28">
        <v>929</v>
      </c>
      <c r="I28">
        <v>3</v>
      </c>
      <c r="J28">
        <v>881</v>
      </c>
      <c r="K28">
        <v>53</v>
      </c>
      <c r="L28">
        <v>1371</v>
      </c>
      <c r="M28">
        <v>867</v>
      </c>
      <c r="N28">
        <v>1965</v>
      </c>
      <c r="O28">
        <v>11</v>
      </c>
      <c r="P28">
        <v>59</v>
      </c>
      <c r="Q28">
        <v>253</v>
      </c>
      <c r="R28">
        <v>2</v>
      </c>
      <c r="S28">
        <v>1280</v>
      </c>
      <c r="T28">
        <v>48</v>
      </c>
      <c r="U28">
        <v>89</v>
      </c>
      <c r="V28">
        <v>2575</v>
      </c>
      <c r="W28" s="2">
        <v>0.32800751879699247</v>
      </c>
      <c r="X28" s="2">
        <v>0.20700187969924813</v>
      </c>
      <c r="Y28" s="2">
        <v>0.46170112781954886</v>
      </c>
      <c r="Z28" s="2">
        <v>0.60502819548872178</v>
      </c>
      <c r="AA28" s="2">
        <v>1.0573308270676691E-2</v>
      </c>
      <c r="AB28" s="2">
        <v>7.0488721804511274E-4</v>
      </c>
      <c r="AC28" s="2">
        <v>0.20371240601503759</v>
      </c>
      <c r="AD28" s="2">
        <v>2.0911654135338346E-2</v>
      </c>
      <c r="AE28" s="2">
        <v>0.33676731793960923</v>
      </c>
      <c r="AF28" s="2">
        <v>0.66323268206039077</v>
      </c>
      <c r="AG28" s="2">
        <v>0.72449584816132861</v>
      </c>
      <c r="AH28" s="2">
        <v>0.27550415183867139</v>
      </c>
      <c r="AI28" s="2">
        <v>3.7219101123595506E-2</v>
      </c>
      <c r="AJ28" s="2">
        <v>0.9627808988764045</v>
      </c>
      <c r="AK28" s="2">
        <v>6.6545674531155478E-3</v>
      </c>
      <c r="AL28" s="2">
        <v>3.5692679975801569E-2</v>
      </c>
      <c r="AM28" s="2">
        <v>0.1530550514216576</v>
      </c>
      <c r="AN28" s="2">
        <v>1.2099213551119178E-3</v>
      </c>
      <c r="AO28" s="2">
        <v>0.77434966727162735</v>
      </c>
      <c r="AP28" s="2">
        <v>2.9038112522686024E-2</v>
      </c>
    </row>
    <row r="29" spans="1:42" x14ac:dyDescent="0.35">
      <c r="A29" t="s">
        <v>131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 s="2" t="s">
        <v>135</v>
      </c>
      <c r="X29" s="2" t="s">
        <v>135</v>
      </c>
      <c r="Y29" s="2" t="s">
        <v>135</v>
      </c>
      <c r="Z29" s="2" t="s">
        <v>135</v>
      </c>
      <c r="AA29" s="2" t="s">
        <v>135</v>
      </c>
      <c r="AB29" s="2" t="s">
        <v>135</v>
      </c>
      <c r="AC29" s="2" t="s">
        <v>135</v>
      </c>
      <c r="AD29" s="2" t="s">
        <v>135</v>
      </c>
      <c r="AE29" s="2" t="s">
        <v>135</v>
      </c>
      <c r="AF29" s="2" t="s">
        <v>135</v>
      </c>
      <c r="AG29" s="2" t="s">
        <v>135</v>
      </c>
      <c r="AH29" s="2" t="s">
        <v>135</v>
      </c>
      <c r="AI29" s="2" t="s">
        <v>135</v>
      </c>
      <c r="AJ29" s="2" t="s">
        <v>135</v>
      </c>
      <c r="AK29" s="2" t="s">
        <v>135</v>
      </c>
      <c r="AL29" s="2" t="s">
        <v>135</v>
      </c>
      <c r="AM29" s="2" t="s">
        <v>135</v>
      </c>
      <c r="AN29" s="2" t="s">
        <v>135</v>
      </c>
      <c r="AO29" s="2" t="s">
        <v>135</v>
      </c>
      <c r="AP29" s="2" t="s">
        <v>135</v>
      </c>
    </row>
    <row r="30" spans="1:42" x14ac:dyDescent="0.35">
      <c r="A30" t="s">
        <v>111</v>
      </c>
      <c r="B30">
        <v>12175</v>
      </c>
      <c r="C30">
        <v>4381</v>
      </c>
      <c r="D30">
        <v>5247</v>
      </c>
      <c r="E30">
        <v>36</v>
      </c>
      <c r="F30">
        <v>2511</v>
      </c>
      <c r="G30">
        <v>8957</v>
      </c>
      <c r="H30">
        <v>1023</v>
      </c>
      <c r="I30">
        <v>17</v>
      </c>
      <c r="J30">
        <v>2178</v>
      </c>
      <c r="K30">
        <v>344</v>
      </c>
      <c r="L30">
        <v>3984</v>
      </c>
      <c r="M30">
        <v>631</v>
      </c>
      <c r="N30">
        <v>7216</v>
      </c>
      <c r="O30">
        <v>97</v>
      </c>
      <c r="P30">
        <v>38</v>
      </c>
      <c r="Q30">
        <v>524</v>
      </c>
      <c r="R30">
        <v>6</v>
      </c>
      <c r="S30">
        <v>4046</v>
      </c>
      <c r="T30">
        <v>225</v>
      </c>
      <c r="U30">
        <v>280</v>
      </c>
      <c r="V30">
        <v>7285</v>
      </c>
      <c r="W30" s="2">
        <v>0.20624229979466119</v>
      </c>
      <c r="X30" s="2">
        <v>0.1788911704312115</v>
      </c>
      <c r="Y30" s="2">
        <v>0.59268993839835726</v>
      </c>
      <c r="Z30" s="2">
        <v>0.59835728952772071</v>
      </c>
      <c r="AA30" s="2">
        <v>2.9568788501026693E-3</v>
      </c>
      <c r="AB30" s="2">
        <v>1.3963039014373716E-3</v>
      </c>
      <c r="AC30" s="2">
        <v>5.1827515400410674E-2</v>
      </c>
      <c r="AD30" s="2">
        <v>2.299794661190965E-2</v>
      </c>
      <c r="AE30" s="2">
        <v>0.45502700457000417</v>
      </c>
      <c r="AF30" s="2">
        <v>0.54497299542999589</v>
      </c>
      <c r="AG30" s="2">
        <v>0.89749498997995991</v>
      </c>
      <c r="AH30" s="2">
        <v>0.10250501002004007</v>
      </c>
      <c r="AI30" s="2">
        <v>7.9482439926062853E-2</v>
      </c>
      <c r="AJ30" s="2">
        <v>0.92051756007393715</v>
      </c>
      <c r="AK30" s="2">
        <v>1.9651539708265803E-2</v>
      </c>
      <c r="AL30" s="2">
        <v>7.6985413290113448E-3</v>
      </c>
      <c r="AM30" s="2">
        <v>0.10615883306320907</v>
      </c>
      <c r="AN30" s="2">
        <v>1.2155591572123178E-3</v>
      </c>
      <c r="AO30" s="2">
        <v>0.81969205834683956</v>
      </c>
      <c r="AP30" s="2">
        <v>4.5583468395461915E-2</v>
      </c>
    </row>
    <row r="31" spans="1:42" x14ac:dyDescent="0.35">
      <c r="A31" t="s">
        <v>134</v>
      </c>
      <c r="B31">
        <v>387</v>
      </c>
      <c r="C31">
        <v>25</v>
      </c>
      <c r="D31">
        <v>183</v>
      </c>
      <c r="E31">
        <v>122</v>
      </c>
      <c r="F31">
        <v>57</v>
      </c>
      <c r="G31">
        <v>4</v>
      </c>
      <c r="H31">
        <v>194</v>
      </c>
      <c r="I31">
        <v>0</v>
      </c>
      <c r="J31">
        <v>189</v>
      </c>
      <c r="K31">
        <v>5</v>
      </c>
      <c r="L31">
        <v>155</v>
      </c>
      <c r="M31">
        <v>151</v>
      </c>
      <c r="N31">
        <v>76</v>
      </c>
      <c r="O31">
        <v>5</v>
      </c>
      <c r="P31">
        <v>2</v>
      </c>
      <c r="Q31">
        <v>12</v>
      </c>
      <c r="R31">
        <v>1</v>
      </c>
      <c r="S31">
        <v>169</v>
      </c>
      <c r="T31">
        <v>8</v>
      </c>
      <c r="U31">
        <v>120</v>
      </c>
      <c r="V31">
        <v>78</v>
      </c>
      <c r="W31" s="2">
        <v>0.14728682170542637</v>
      </c>
      <c r="X31" s="2">
        <v>0.48837209302325579</v>
      </c>
      <c r="Y31" s="2">
        <v>0.19638242894056848</v>
      </c>
      <c r="Z31" s="2">
        <v>0.20155038759689922</v>
      </c>
      <c r="AA31" s="2">
        <v>0.3152454780361757</v>
      </c>
      <c r="AB31" s="2">
        <v>0</v>
      </c>
      <c r="AC31" s="2">
        <v>0.39018087855297157</v>
      </c>
      <c r="AD31" s="2">
        <v>0.31007751937984496</v>
      </c>
      <c r="AE31" s="2">
        <v>0.1201923076923077</v>
      </c>
      <c r="AF31" s="2">
        <v>0.87980769230769229</v>
      </c>
      <c r="AG31" s="2">
        <v>2.0202020202020204E-2</v>
      </c>
      <c r="AH31" s="2">
        <v>0.97979797979797978</v>
      </c>
      <c r="AI31" s="2">
        <v>3.125E-2</v>
      </c>
      <c r="AJ31" s="2">
        <v>0.96875</v>
      </c>
      <c r="AK31" s="2">
        <v>2.5380710659898477E-2</v>
      </c>
      <c r="AL31" s="2">
        <v>1.015228426395939E-2</v>
      </c>
      <c r="AM31" s="2">
        <v>6.0913705583756347E-2</v>
      </c>
      <c r="AN31" s="2">
        <v>5.076142131979695E-3</v>
      </c>
      <c r="AO31" s="2">
        <v>0.85786802030456855</v>
      </c>
      <c r="AP31" s="2">
        <v>4.060913705583756E-2</v>
      </c>
    </row>
    <row r="32" spans="1:42" x14ac:dyDescent="0.35">
      <c r="A32" t="s">
        <v>112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 s="2" t="s">
        <v>135</v>
      </c>
      <c r="X32" s="2" t="s">
        <v>135</v>
      </c>
      <c r="Y32" s="2" t="s">
        <v>135</v>
      </c>
      <c r="Z32" s="2" t="s">
        <v>135</v>
      </c>
      <c r="AA32" s="2" t="s">
        <v>135</v>
      </c>
      <c r="AB32" s="2" t="s">
        <v>135</v>
      </c>
      <c r="AC32" s="2" t="s">
        <v>135</v>
      </c>
      <c r="AD32" s="2" t="s">
        <v>135</v>
      </c>
      <c r="AE32" s="2" t="s">
        <v>135</v>
      </c>
      <c r="AF32" s="2" t="s">
        <v>135</v>
      </c>
      <c r="AG32" s="2" t="s">
        <v>135</v>
      </c>
      <c r="AH32" s="2" t="s">
        <v>135</v>
      </c>
      <c r="AI32" s="2" t="s">
        <v>135</v>
      </c>
      <c r="AJ32" s="2" t="s">
        <v>135</v>
      </c>
      <c r="AK32" s="2" t="s">
        <v>135</v>
      </c>
      <c r="AL32" s="2" t="s">
        <v>135</v>
      </c>
      <c r="AM32" s="2" t="s">
        <v>135</v>
      </c>
      <c r="AN32" s="2" t="s">
        <v>135</v>
      </c>
      <c r="AO32" s="2" t="s">
        <v>135</v>
      </c>
      <c r="AP32" s="2" t="s">
        <v>135</v>
      </c>
    </row>
    <row r="33" spans="1:42" x14ac:dyDescent="0.35">
      <c r="A33" t="s">
        <v>132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 s="2" t="s">
        <v>135</v>
      </c>
      <c r="X33" s="2" t="s">
        <v>135</v>
      </c>
      <c r="Y33" s="2" t="s">
        <v>135</v>
      </c>
      <c r="Z33" s="2" t="s">
        <v>135</v>
      </c>
      <c r="AA33" s="2" t="s">
        <v>135</v>
      </c>
      <c r="AB33" s="2" t="s">
        <v>135</v>
      </c>
      <c r="AC33" s="2" t="s">
        <v>135</v>
      </c>
      <c r="AD33" s="2" t="s">
        <v>135</v>
      </c>
      <c r="AE33" s="2" t="s">
        <v>135</v>
      </c>
      <c r="AF33" s="2" t="s">
        <v>135</v>
      </c>
      <c r="AG33" s="2" t="s">
        <v>135</v>
      </c>
      <c r="AH33" s="2" t="s">
        <v>135</v>
      </c>
      <c r="AI33" s="2" t="s">
        <v>135</v>
      </c>
      <c r="AJ33" s="2" t="s">
        <v>135</v>
      </c>
      <c r="AK33" s="2" t="s">
        <v>135</v>
      </c>
      <c r="AL33" s="2" t="s">
        <v>135</v>
      </c>
      <c r="AM33" s="2" t="s">
        <v>135</v>
      </c>
      <c r="AN33" s="2" t="s">
        <v>135</v>
      </c>
      <c r="AO33" s="2" t="s">
        <v>135</v>
      </c>
      <c r="AP33" s="2" t="s">
        <v>135</v>
      </c>
    </row>
    <row r="34" spans="1:42" x14ac:dyDescent="0.35">
      <c r="A34" t="s">
        <v>113</v>
      </c>
      <c r="B34">
        <v>25420</v>
      </c>
      <c r="C34">
        <v>10888</v>
      </c>
      <c r="D34">
        <v>13218</v>
      </c>
      <c r="E34">
        <v>87</v>
      </c>
      <c r="F34">
        <v>1227</v>
      </c>
      <c r="G34">
        <v>20288</v>
      </c>
      <c r="H34">
        <v>1546</v>
      </c>
      <c r="I34">
        <v>511</v>
      </c>
      <c r="J34">
        <v>3075</v>
      </c>
      <c r="K34">
        <v>1165</v>
      </c>
      <c r="L34">
        <v>15456</v>
      </c>
      <c r="M34">
        <v>1749</v>
      </c>
      <c r="N34">
        <v>7050</v>
      </c>
      <c r="O34">
        <v>802</v>
      </c>
      <c r="P34">
        <v>248</v>
      </c>
      <c r="Q34">
        <v>1282</v>
      </c>
      <c r="R34">
        <v>50</v>
      </c>
      <c r="S34">
        <v>14878</v>
      </c>
      <c r="T34">
        <v>562</v>
      </c>
      <c r="U34">
        <v>952</v>
      </c>
      <c r="V34">
        <v>7284</v>
      </c>
      <c r="W34" s="2">
        <v>4.82690794649882E-2</v>
      </c>
      <c r="X34" s="2">
        <v>0.12096774193548387</v>
      </c>
      <c r="Y34" s="2">
        <v>0.27734067663257278</v>
      </c>
      <c r="Z34" s="2">
        <v>0.2865460267505901</v>
      </c>
      <c r="AA34" s="2">
        <v>3.4225019669551536E-3</v>
      </c>
      <c r="AB34" s="2">
        <v>2.0102281667977971E-2</v>
      </c>
      <c r="AC34" s="2">
        <v>6.8804091266719117E-2</v>
      </c>
      <c r="AD34" s="2">
        <v>3.7450826121164439E-2</v>
      </c>
      <c r="AE34" s="2">
        <v>0.4516717829585995</v>
      </c>
      <c r="AF34" s="2">
        <v>0.54832821704140045</v>
      </c>
      <c r="AG34" s="2">
        <v>0.92919300174040487</v>
      </c>
      <c r="AH34" s="2">
        <v>7.0806998259595133E-2</v>
      </c>
      <c r="AI34" s="2">
        <v>7.009205222309127E-2</v>
      </c>
      <c r="AJ34" s="2">
        <v>0.92990794777690877</v>
      </c>
      <c r="AK34" s="2">
        <v>4.500056110425317E-2</v>
      </c>
      <c r="AL34" s="2">
        <v>1.3915385478621927E-2</v>
      </c>
      <c r="AM34" s="2">
        <v>7.193356525642465E-2</v>
      </c>
      <c r="AN34" s="2">
        <v>2.8055212658511953E-3</v>
      </c>
      <c r="AO34" s="2">
        <v>0.83481090786668166</v>
      </c>
      <c r="AP34" s="2">
        <v>3.1534059028167437E-2</v>
      </c>
    </row>
    <row r="35" spans="1:42" x14ac:dyDescent="0.35">
      <c r="A35" t="s">
        <v>114</v>
      </c>
      <c r="B35">
        <v>7189</v>
      </c>
      <c r="C35">
        <v>559</v>
      </c>
      <c r="D35">
        <v>4505</v>
      </c>
      <c r="E35">
        <v>988</v>
      </c>
      <c r="F35">
        <v>1137</v>
      </c>
      <c r="G35">
        <v>467</v>
      </c>
      <c r="H35">
        <v>1837</v>
      </c>
      <c r="I35">
        <v>1612</v>
      </c>
      <c r="J35">
        <v>3273</v>
      </c>
      <c r="K35">
        <v>184</v>
      </c>
      <c r="L35">
        <v>2527</v>
      </c>
      <c r="M35">
        <v>3162</v>
      </c>
      <c r="N35">
        <v>1316</v>
      </c>
      <c r="O35">
        <v>60</v>
      </c>
      <c r="P35">
        <v>142</v>
      </c>
      <c r="Q35">
        <v>453</v>
      </c>
      <c r="R35">
        <v>44</v>
      </c>
      <c r="S35">
        <v>3922</v>
      </c>
      <c r="T35">
        <v>55</v>
      </c>
      <c r="U35">
        <v>1429</v>
      </c>
      <c r="V35">
        <v>1136</v>
      </c>
      <c r="W35" s="2">
        <v>0.15815829739880372</v>
      </c>
      <c r="X35" s="2">
        <v>0.45527889831687302</v>
      </c>
      <c r="Y35" s="2">
        <v>0.1830574488802337</v>
      </c>
      <c r="Z35" s="2">
        <v>0.15801919599387954</v>
      </c>
      <c r="AA35" s="2">
        <v>0.13743218806509946</v>
      </c>
      <c r="AB35" s="2">
        <v>0.22423146473779385</v>
      </c>
      <c r="AC35" s="2">
        <v>0.43983864237028791</v>
      </c>
      <c r="AD35" s="2">
        <v>0.19877590763666714</v>
      </c>
      <c r="AE35" s="2">
        <v>0.1103870458135861</v>
      </c>
      <c r="AF35" s="2">
        <v>0.88961295418641395</v>
      </c>
      <c r="AG35" s="2">
        <v>0.20269097222222221</v>
      </c>
      <c r="AH35" s="2">
        <v>0.79730902777777779</v>
      </c>
      <c r="AI35" s="2">
        <v>6.7871634083364066E-2</v>
      </c>
      <c r="AJ35" s="2">
        <v>0.93212836591663595</v>
      </c>
      <c r="AK35" s="2">
        <v>1.2831479897348161E-2</v>
      </c>
      <c r="AL35" s="2">
        <v>3.0367835757057315E-2</v>
      </c>
      <c r="AM35" s="2">
        <v>9.6877673224978617E-2</v>
      </c>
      <c r="AN35" s="2">
        <v>9.4097519247219839E-3</v>
      </c>
      <c r="AO35" s="2">
        <v>0.83875106928999144</v>
      </c>
      <c r="AP35" s="2">
        <v>1.1762189905902481E-2</v>
      </c>
    </row>
    <row r="36" spans="1:42" x14ac:dyDescent="0.35">
      <c r="A36" t="s">
        <v>115</v>
      </c>
      <c r="B36">
        <v>24464</v>
      </c>
      <c r="C36">
        <v>1920</v>
      </c>
      <c r="D36">
        <v>11946</v>
      </c>
      <c r="E36">
        <v>627</v>
      </c>
      <c r="F36">
        <v>9971</v>
      </c>
      <c r="G36">
        <v>325</v>
      </c>
      <c r="H36">
        <v>19665</v>
      </c>
      <c r="I36">
        <v>443</v>
      </c>
      <c r="J36">
        <v>4031</v>
      </c>
      <c r="K36">
        <v>701</v>
      </c>
      <c r="L36">
        <v>6353</v>
      </c>
      <c r="M36">
        <v>4576</v>
      </c>
      <c r="N36">
        <v>12834</v>
      </c>
      <c r="O36">
        <v>152</v>
      </c>
      <c r="P36">
        <v>280</v>
      </c>
      <c r="Q36">
        <v>2553</v>
      </c>
      <c r="R36">
        <v>25</v>
      </c>
      <c r="S36">
        <v>8999</v>
      </c>
      <c r="T36">
        <v>574</v>
      </c>
      <c r="U36">
        <v>1468</v>
      </c>
      <c r="V36">
        <v>10656</v>
      </c>
      <c r="W36" s="2">
        <v>0.40757848266841074</v>
      </c>
      <c r="X36" s="2">
        <v>0.16477272727272727</v>
      </c>
      <c r="Y36" s="2">
        <v>0.52460758665794638</v>
      </c>
      <c r="Z36" s="2">
        <v>0.43557880967952911</v>
      </c>
      <c r="AA36" s="2">
        <v>2.5629496402877698E-2</v>
      </c>
      <c r="AB36" s="2">
        <v>1.8108240680183126E-2</v>
      </c>
      <c r="AC36" s="2">
        <v>0.18705035971223022</v>
      </c>
      <c r="AD36" s="2">
        <v>6.0006540222367559E-2</v>
      </c>
      <c r="AE36" s="2">
        <v>0.13846819558632625</v>
      </c>
      <c r="AF36" s="2">
        <v>0.86153180441367372</v>
      </c>
      <c r="AG36" s="2">
        <v>1.6258129064532265E-2</v>
      </c>
      <c r="AH36" s="2">
        <v>0.98374187093546772</v>
      </c>
      <c r="AI36" s="2">
        <v>9.937624043096116E-2</v>
      </c>
      <c r="AJ36" s="2">
        <v>0.90062375956903884</v>
      </c>
      <c r="AK36" s="2">
        <v>1.2079790193117699E-2</v>
      </c>
      <c r="AL36" s="2">
        <v>2.2252245092585235E-2</v>
      </c>
      <c r="AM36" s="2">
        <v>0.20289279186203607</v>
      </c>
      <c r="AN36" s="2">
        <v>1.9868075975522531E-3</v>
      </c>
      <c r="AO36" s="2">
        <v>0.71517126281490906</v>
      </c>
      <c r="AP36" s="2">
        <v>4.5617102439799731E-2</v>
      </c>
    </row>
    <row r="37" spans="1:42" x14ac:dyDescent="0.35">
      <c r="A37" t="s">
        <v>133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 s="2" t="s">
        <v>135</v>
      </c>
      <c r="X37" s="2" t="s">
        <v>135</v>
      </c>
      <c r="Y37" s="2" t="s">
        <v>135</v>
      </c>
      <c r="Z37" s="2" t="s">
        <v>135</v>
      </c>
      <c r="AA37" s="2" t="s">
        <v>135</v>
      </c>
      <c r="AB37" s="2" t="s">
        <v>135</v>
      </c>
      <c r="AC37" s="2" t="s">
        <v>135</v>
      </c>
      <c r="AD37" s="2" t="s">
        <v>135</v>
      </c>
      <c r="AE37" s="2" t="s">
        <v>135</v>
      </c>
      <c r="AF37" s="2" t="s">
        <v>135</v>
      </c>
      <c r="AG37" s="2" t="s">
        <v>135</v>
      </c>
      <c r="AH37" s="2" t="s">
        <v>135</v>
      </c>
      <c r="AI37" s="2" t="s">
        <v>135</v>
      </c>
      <c r="AJ37" s="2" t="s">
        <v>135</v>
      </c>
      <c r="AK37" s="2" t="s">
        <v>135</v>
      </c>
      <c r="AL37" s="2" t="s">
        <v>135</v>
      </c>
      <c r="AM37" s="2" t="s">
        <v>135</v>
      </c>
      <c r="AN37" s="2" t="s">
        <v>135</v>
      </c>
      <c r="AO37" s="2" t="s">
        <v>135</v>
      </c>
      <c r="AP37" s="2" t="s">
        <v>135</v>
      </c>
    </row>
    <row r="38" spans="1:42" x14ac:dyDescent="0.35">
      <c r="A38" t="s">
        <v>123</v>
      </c>
      <c r="B38">
        <v>75</v>
      </c>
      <c r="C38">
        <v>2</v>
      </c>
      <c r="D38">
        <v>73</v>
      </c>
      <c r="E38">
        <v>0</v>
      </c>
      <c r="F38">
        <v>0</v>
      </c>
      <c r="G38">
        <v>0</v>
      </c>
      <c r="H38">
        <v>75</v>
      </c>
      <c r="I38">
        <v>0</v>
      </c>
      <c r="J38">
        <v>0</v>
      </c>
      <c r="K38">
        <v>35</v>
      </c>
      <c r="L38">
        <v>29</v>
      </c>
      <c r="M38">
        <v>5</v>
      </c>
      <c r="N38">
        <v>6</v>
      </c>
      <c r="O38">
        <v>1</v>
      </c>
      <c r="P38">
        <v>0</v>
      </c>
      <c r="Q38">
        <v>16</v>
      </c>
      <c r="R38">
        <v>0</v>
      </c>
      <c r="S38">
        <v>47</v>
      </c>
      <c r="T38">
        <v>2</v>
      </c>
      <c r="U38">
        <v>8</v>
      </c>
      <c r="V38">
        <v>3</v>
      </c>
      <c r="W38" s="2">
        <v>0</v>
      </c>
      <c r="X38" s="2">
        <v>0</v>
      </c>
      <c r="Y38" s="2">
        <v>0.08</v>
      </c>
      <c r="Z38" s="2">
        <v>0.04</v>
      </c>
      <c r="AA38" s="2">
        <v>0</v>
      </c>
      <c r="AB38" s="2">
        <v>0</v>
      </c>
      <c r="AC38" s="2">
        <v>6.6666666666666666E-2</v>
      </c>
      <c r="AD38" s="2">
        <v>0.10666666666666667</v>
      </c>
      <c r="AE38" s="2">
        <v>2.6666666666666668E-2</v>
      </c>
      <c r="AF38" s="2">
        <v>0.97333333333333338</v>
      </c>
      <c r="AG38" s="2">
        <v>0</v>
      </c>
      <c r="AH38" s="2">
        <v>1</v>
      </c>
      <c r="AI38" s="2">
        <v>0.546875</v>
      </c>
      <c r="AJ38" s="2">
        <v>0.453125</v>
      </c>
      <c r="AK38" s="2">
        <v>1.5151515151515152E-2</v>
      </c>
      <c r="AL38" s="2">
        <v>0</v>
      </c>
      <c r="AM38" s="2">
        <v>0.24242424242424243</v>
      </c>
      <c r="AN38" s="2">
        <v>0</v>
      </c>
      <c r="AO38" s="2">
        <v>0.71212121212121215</v>
      </c>
      <c r="AP38" s="2">
        <v>3.0303030303030304E-2</v>
      </c>
    </row>
    <row r="39" spans="1:42" x14ac:dyDescent="0.35">
      <c r="A39" t="s">
        <v>124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 s="2" t="s">
        <v>135</v>
      </c>
      <c r="X39" s="2" t="s">
        <v>135</v>
      </c>
      <c r="Y39" s="2" t="s">
        <v>135</v>
      </c>
      <c r="Z39" s="2" t="s">
        <v>135</v>
      </c>
      <c r="AA39" s="2" t="s">
        <v>135</v>
      </c>
      <c r="AB39" s="2" t="s">
        <v>135</v>
      </c>
      <c r="AC39" s="2" t="s">
        <v>135</v>
      </c>
      <c r="AD39" s="2" t="s">
        <v>135</v>
      </c>
      <c r="AE39" s="2" t="s">
        <v>135</v>
      </c>
      <c r="AF39" s="2" t="s">
        <v>135</v>
      </c>
      <c r="AG39" s="2" t="s">
        <v>135</v>
      </c>
      <c r="AH39" s="2" t="s">
        <v>135</v>
      </c>
      <c r="AI39" s="2" t="s">
        <v>135</v>
      </c>
      <c r="AJ39" s="2" t="s">
        <v>135</v>
      </c>
      <c r="AK39" s="2" t="s">
        <v>135</v>
      </c>
      <c r="AL39" s="2" t="s">
        <v>135</v>
      </c>
      <c r="AM39" s="2" t="s">
        <v>135</v>
      </c>
      <c r="AN39" s="2" t="s">
        <v>135</v>
      </c>
      <c r="AO39" s="2" t="s">
        <v>135</v>
      </c>
      <c r="AP39" s="2" t="s">
        <v>135</v>
      </c>
    </row>
    <row r="40" spans="1:42" x14ac:dyDescent="0.35">
      <c r="A40" t="s">
        <v>125</v>
      </c>
      <c r="B40">
        <v>232</v>
      </c>
      <c r="C40">
        <v>115</v>
      </c>
      <c r="D40">
        <v>117</v>
      </c>
      <c r="E40">
        <v>0</v>
      </c>
      <c r="F40">
        <v>0</v>
      </c>
      <c r="G40">
        <v>232</v>
      </c>
      <c r="H40">
        <v>0</v>
      </c>
      <c r="I40">
        <v>0</v>
      </c>
      <c r="J40">
        <v>0</v>
      </c>
      <c r="K40">
        <v>17</v>
      </c>
      <c r="L40">
        <v>215</v>
      </c>
      <c r="M40">
        <v>0</v>
      </c>
      <c r="N40">
        <v>0</v>
      </c>
      <c r="O40">
        <v>19</v>
      </c>
      <c r="P40">
        <v>15</v>
      </c>
      <c r="Q40">
        <v>13</v>
      </c>
      <c r="R40">
        <v>0</v>
      </c>
      <c r="S40">
        <v>184</v>
      </c>
      <c r="T40">
        <v>0</v>
      </c>
      <c r="U40">
        <v>1</v>
      </c>
      <c r="V40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4.3103448275862068E-3</v>
      </c>
      <c r="AE40" s="2">
        <v>0.49568965517241381</v>
      </c>
      <c r="AF40" s="2">
        <v>0.50431034482758619</v>
      </c>
      <c r="AG40" s="2">
        <v>1</v>
      </c>
      <c r="AH40" s="2">
        <v>0</v>
      </c>
      <c r="AI40" s="2">
        <v>7.3275862068965511E-2</v>
      </c>
      <c r="AJ40" s="2">
        <v>0.92672413793103448</v>
      </c>
      <c r="AK40" s="2">
        <v>8.2251082251082255E-2</v>
      </c>
      <c r="AL40" s="2">
        <v>6.4935064935064929E-2</v>
      </c>
      <c r="AM40" s="2">
        <v>5.627705627705628E-2</v>
      </c>
      <c r="AN40" s="2">
        <v>0</v>
      </c>
      <c r="AO40" s="2">
        <v>0.79653679653679654</v>
      </c>
      <c r="AP40" s="2">
        <v>0</v>
      </c>
    </row>
    <row r="41" spans="1:42" x14ac:dyDescent="0.35">
      <c r="A41" t="s">
        <v>126</v>
      </c>
      <c r="B41">
        <v>963</v>
      </c>
      <c r="C41">
        <v>274</v>
      </c>
      <c r="D41">
        <v>485</v>
      </c>
      <c r="E41">
        <v>11</v>
      </c>
      <c r="F41">
        <v>193</v>
      </c>
      <c r="G41">
        <v>422</v>
      </c>
      <c r="H41">
        <v>440</v>
      </c>
      <c r="I41">
        <v>5</v>
      </c>
      <c r="J41">
        <v>96</v>
      </c>
      <c r="K41">
        <v>79</v>
      </c>
      <c r="L41">
        <v>536</v>
      </c>
      <c r="M41">
        <v>79</v>
      </c>
      <c r="N41">
        <v>269</v>
      </c>
      <c r="O41">
        <v>11</v>
      </c>
      <c r="P41">
        <v>4</v>
      </c>
      <c r="Q41">
        <v>133</v>
      </c>
      <c r="R41">
        <v>3</v>
      </c>
      <c r="S41">
        <v>559</v>
      </c>
      <c r="T41">
        <v>169</v>
      </c>
      <c r="U41">
        <v>29</v>
      </c>
      <c r="V41">
        <v>69</v>
      </c>
      <c r="W41" s="2">
        <v>0.20041536863966772</v>
      </c>
      <c r="X41" s="2">
        <v>9.9688473520249218E-2</v>
      </c>
      <c r="Y41" s="2">
        <v>0.27933541017653168</v>
      </c>
      <c r="Z41" s="2">
        <v>7.1651090342679122E-2</v>
      </c>
      <c r="AA41" s="2">
        <v>1.142263759086189E-2</v>
      </c>
      <c r="AB41" s="2">
        <v>5.1921079958463139E-3</v>
      </c>
      <c r="AC41" s="2">
        <v>8.2035306334371755E-2</v>
      </c>
      <c r="AD41" s="2">
        <v>3.0114226375908618E-2</v>
      </c>
      <c r="AE41" s="2">
        <v>0.36100131752305664</v>
      </c>
      <c r="AF41" s="2">
        <v>0.63899868247694336</v>
      </c>
      <c r="AG41" s="2">
        <v>0.48955916473317868</v>
      </c>
      <c r="AH41" s="2">
        <v>0.51044083526682138</v>
      </c>
      <c r="AI41" s="2">
        <v>0.12845528455284552</v>
      </c>
      <c r="AJ41" s="2">
        <v>0.87154471544715451</v>
      </c>
      <c r="AK41" s="2">
        <v>1.2514220705346985E-2</v>
      </c>
      <c r="AL41" s="2">
        <v>4.5506257110352671E-3</v>
      </c>
      <c r="AM41" s="2">
        <v>0.15130830489192265</v>
      </c>
      <c r="AN41" s="2">
        <v>3.4129692832764505E-3</v>
      </c>
      <c r="AO41" s="2">
        <v>0.63594994311717856</v>
      </c>
      <c r="AP41" s="2">
        <v>0.19226393629124006</v>
      </c>
    </row>
    <row r="42" spans="1:42" x14ac:dyDescent="0.35">
      <c r="A42" t="s">
        <v>127</v>
      </c>
      <c r="B42">
        <v>626</v>
      </c>
      <c r="C42">
        <v>314</v>
      </c>
      <c r="D42">
        <v>311</v>
      </c>
      <c r="E42">
        <v>0</v>
      </c>
      <c r="F42">
        <v>1</v>
      </c>
      <c r="G42">
        <v>605</v>
      </c>
      <c r="H42">
        <v>21</v>
      </c>
      <c r="I42">
        <v>0</v>
      </c>
      <c r="J42">
        <v>0</v>
      </c>
      <c r="K42">
        <v>28</v>
      </c>
      <c r="L42">
        <v>595</v>
      </c>
      <c r="M42">
        <v>3</v>
      </c>
      <c r="N42">
        <v>0</v>
      </c>
      <c r="O42">
        <v>30</v>
      </c>
      <c r="P42">
        <v>5</v>
      </c>
      <c r="Q42">
        <v>22</v>
      </c>
      <c r="R42">
        <v>0</v>
      </c>
      <c r="S42">
        <v>548</v>
      </c>
      <c r="T42">
        <v>6</v>
      </c>
      <c r="U42">
        <v>3</v>
      </c>
      <c r="V42">
        <v>18</v>
      </c>
      <c r="W42" s="2">
        <v>1.5974440894568689E-3</v>
      </c>
      <c r="X42" s="2">
        <v>0</v>
      </c>
      <c r="Y42" s="2">
        <v>0</v>
      </c>
      <c r="Z42" s="2">
        <v>2.8753993610223641E-2</v>
      </c>
      <c r="AA42" s="2">
        <v>0</v>
      </c>
      <c r="AB42" s="2">
        <v>0</v>
      </c>
      <c r="AC42" s="2">
        <v>4.7923322683706068E-3</v>
      </c>
      <c r="AD42" s="2">
        <v>4.7923322683706068E-3</v>
      </c>
      <c r="AE42" s="2">
        <v>0.50239999999999996</v>
      </c>
      <c r="AF42" s="2">
        <v>0.49759999999999999</v>
      </c>
      <c r="AG42" s="2">
        <v>0.9664536741214057</v>
      </c>
      <c r="AH42" s="2">
        <v>3.3546325878594248E-2</v>
      </c>
      <c r="AI42" s="2">
        <v>4.49438202247191E-2</v>
      </c>
      <c r="AJ42" s="2">
        <v>0.9550561797752809</v>
      </c>
      <c r="AK42" s="2">
        <v>4.9099836333878884E-2</v>
      </c>
      <c r="AL42" s="2">
        <v>8.1833060556464818E-3</v>
      </c>
      <c r="AM42" s="2">
        <v>3.6006546644844518E-2</v>
      </c>
      <c r="AN42" s="2">
        <v>0</v>
      </c>
      <c r="AO42" s="2">
        <v>0.89689034369885434</v>
      </c>
      <c r="AP42" s="2">
        <v>9.8199672667757774E-3</v>
      </c>
    </row>
  </sheetData>
  <sheetProtection algorithmName="SHA-512" hashValue="acuTtOIEvqQNxIljbEvFrHBQh/dcNHc1hIonxZ6YLUBA1Lm2iU8X92npgOZy4CNGUu4YrTby+V5Bj1xHg5ZhEg==" saltValue="Tp5eqPaeBIbyTDgweJQpVA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FDEA9-87EA-4D32-956E-E11DBF1E576C}">
  <dimension ref="A1:AP42"/>
  <sheetViews>
    <sheetView zoomScale="70" zoomScaleNormal="70" workbookViewId="0">
      <selection activeCell="A2" sqref="A2"/>
    </sheetView>
  </sheetViews>
  <sheetFormatPr defaultColWidth="8" defaultRowHeight="14.5" x14ac:dyDescent="0.35"/>
  <cols>
    <col min="1" max="1" width="45.81640625" bestFit="1" customWidth="1"/>
    <col min="2" max="22" width="8" customWidth="1"/>
    <col min="23" max="42" width="8" style="2" customWidth="1"/>
  </cols>
  <sheetData>
    <row r="1" spans="1:42" s="3" customFormat="1" ht="101.5" x14ac:dyDescent="0.35">
      <c r="A1" s="3" t="s">
        <v>47</v>
      </c>
      <c r="B1" s="3" t="s">
        <v>5</v>
      </c>
      <c r="C1" s="3" t="s">
        <v>48</v>
      </c>
      <c r="D1" s="3" t="s">
        <v>49</v>
      </c>
      <c r="E1" s="3" t="s">
        <v>50</v>
      </c>
      <c r="F1" s="3" t="s">
        <v>51</v>
      </c>
      <c r="G1" s="3" t="s">
        <v>52</v>
      </c>
      <c r="H1" s="3" t="s">
        <v>53</v>
      </c>
      <c r="I1" s="3" t="s">
        <v>54</v>
      </c>
      <c r="J1" s="3" t="s">
        <v>55</v>
      </c>
      <c r="K1" s="3" t="s">
        <v>56</v>
      </c>
      <c r="L1" s="3" t="s">
        <v>57</v>
      </c>
      <c r="M1" s="3" t="s">
        <v>58</v>
      </c>
      <c r="N1" s="3" t="s">
        <v>59</v>
      </c>
      <c r="O1" s="3" t="s">
        <v>60</v>
      </c>
      <c r="P1" s="3" t="s">
        <v>61</v>
      </c>
      <c r="Q1" s="3" t="s">
        <v>62</v>
      </c>
      <c r="R1" s="3" t="s">
        <v>63</v>
      </c>
      <c r="S1" s="3" t="s">
        <v>64</v>
      </c>
      <c r="T1" s="3" t="s">
        <v>65</v>
      </c>
      <c r="U1" s="3" t="s">
        <v>66</v>
      </c>
      <c r="V1" s="3" t="s">
        <v>67</v>
      </c>
      <c r="W1" s="4" t="s">
        <v>68</v>
      </c>
      <c r="X1" s="4" t="s">
        <v>69</v>
      </c>
      <c r="Y1" s="4" t="s">
        <v>70</v>
      </c>
      <c r="Z1" s="4" t="s">
        <v>71</v>
      </c>
      <c r="AA1" s="4" t="s">
        <v>72</v>
      </c>
      <c r="AB1" s="4" t="s">
        <v>73</v>
      </c>
      <c r="AC1" s="4" t="s">
        <v>74</v>
      </c>
      <c r="AD1" s="4" t="s">
        <v>75</v>
      </c>
      <c r="AE1" s="4" t="s">
        <v>76</v>
      </c>
      <c r="AF1" s="4" t="s">
        <v>77</v>
      </c>
      <c r="AG1" s="4" t="s">
        <v>78</v>
      </c>
      <c r="AH1" s="4" t="s">
        <v>79</v>
      </c>
      <c r="AI1" s="4" t="s">
        <v>80</v>
      </c>
      <c r="AJ1" s="4" t="s">
        <v>81</v>
      </c>
      <c r="AK1" s="4" t="s">
        <v>82</v>
      </c>
      <c r="AL1" s="4" t="s">
        <v>83</v>
      </c>
      <c r="AM1" s="4" t="s">
        <v>84</v>
      </c>
      <c r="AN1" s="4" t="s">
        <v>85</v>
      </c>
      <c r="AO1" s="4" t="s">
        <v>86</v>
      </c>
      <c r="AP1" s="4" t="s">
        <v>87</v>
      </c>
    </row>
    <row r="2" spans="1:42" x14ac:dyDescent="0.35">
      <c r="A2" t="s">
        <v>88</v>
      </c>
      <c r="B2">
        <v>26215</v>
      </c>
      <c r="C2">
        <v>10086</v>
      </c>
      <c r="D2">
        <v>7121</v>
      </c>
      <c r="E2">
        <v>951</v>
      </c>
      <c r="F2">
        <v>8057</v>
      </c>
      <c r="G2">
        <v>5146</v>
      </c>
      <c r="H2">
        <v>14714</v>
      </c>
      <c r="I2">
        <v>24</v>
      </c>
      <c r="J2">
        <v>6331</v>
      </c>
      <c r="K2">
        <v>1384</v>
      </c>
      <c r="L2">
        <v>14357</v>
      </c>
      <c r="M2">
        <v>1331</v>
      </c>
      <c r="N2">
        <v>9143</v>
      </c>
      <c r="O2">
        <v>412</v>
      </c>
      <c r="P2">
        <v>346</v>
      </c>
      <c r="Q2">
        <v>1105</v>
      </c>
      <c r="R2">
        <v>73</v>
      </c>
      <c r="S2">
        <v>13877</v>
      </c>
      <c r="T2">
        <v>843</v>
      </c>
      <c r="U2">
        <v>1857</v>
      </c>
      <c r="V2">
        <v>9126</v>
      </c>
      <c r="W2" s="2">
        <v>0.30734312416555409</v>
      </c>
      <c r="X2" s="2">
        <v>0.24150295632271601</v>
      </c>
      <c r="Y2" s="2">
        <v>0.34876978828914745</v>
      </c>
      <c r="Z2" s="2">
        <v>0.34812130459660501</v>
      </c>
      <c r="AA2" s="2">
        <v>3.627694068281518E-2</v>
      </c>
      <c r="AB2" s="2">
        <v>9.1550638947167655E-4</v>
      </c>
      <c r="AC2" s="2">
        <v>5.0772458516116725E-2</v>
      </c>
      <c r="AD2" s="2">
        <v>7.0837306885370974E-2</v>
      </c>
      <c r="AE2" s="2">
        <v>0.58615679665252518</v>
      </c>
      <c r="AF2" s="2">
        <v>0.41384320334747488</v>
      </c>
      <c r="AG2" s="2">
        <v>0.25911379657603223</v>
      </c>
      <c r="AH2" s="2">
        <v>0.74088620342396783</v>
      </c>
      <c r="AI2" s="2">
        <v>8.7923257734578486E-2</v>
      </c>
      <c r="AJ2" s="2">
        <v>0.91207674226542146</v>
      </c>
      <c r="AK2" s="2">
        <v>2.4735830931796349E-2</v>
      </c>
      <c r="AL2" s="2">
        <v>2.0773294908741594E-2</v>
      </c>
      <c r="AM2" s="2">
        <v>6.6342459173871271E-2</v>
      </c>
      <c r="AN2" s="2">
        <v>4.3828049951969263E-3</v>
      </c>
      <c r="AO2" s="2">
        <v>0.83315321805955811</v>
      </c>
      <c r="AP2" s="2">
        <v>5.0612391930835735E-2</v>
      </c>
    </row>
    <row r="3" spans="1:42" x14ac:dyDescent="0.35">
      <c r="A3" t="s">
        <v>89</v>
      </c>
      <c r="B3">
        <v>3671</v>
      </c>
      <c r="C3">
        <v>662</v>
      </c>
      <c r="D3">
        <v>749</v>
      </c>
      <c r="E3">
        <v>496</v>
      </c>
      <c r="F3">
        <v>1764</v>
      </c>
      <c r="G3">
        <v>0</v>
      </c>
      <c r="H3">
        <v>1305</v>
      </c>
      <c r="I3">
        <v>142</v>
      </c>
      <c r="J3">
        <v>2224</v>
      </c>
      <c r="K3">
        <v>39</v>
      </c>
      <c r="L3">
        <v>1070</v>
      </c>
      <c r="M3">
        <v>787</v>
      </c>
      <c r="N3">
        <v>1775</v>
      </c>
      <c r="O3">
        <v>38</v>
      </c>
      <c r="P3">
        <v>21</v>
      </c>
      <c r="Q3">
        <v>62</v>
      </c>
      <c r="R3">
        <v>4</v>
      </c>
      <c r="S3">
        <v>1234</v>
      </c>
      <c r="T3">
        <v>371</v>
      </c>
      <c r="U3">
        <v>519</v>
      </c>
      <c r="V3">
        <v>1481</v>
      </c>
      <c r="W3" s="2">
        <v>0.48052301825115773</v>
      </c>
      <c r="X3" s="2">
        <v>0.6058294742576954</v>
      </c>
      <c r="Y3" s="2">
        <v>0.48351947698174885</v>
      </c>
      <c r="Z3" s="2">
        <v>0.40343230727322255</v>
      </c>
      <c r="AA3" s="2">
        <v>0.13511304821574502</v>
      </c>
      <c r="AB3" s="2">
        <v>3.8681558158539908E-2</v>
      </c>
      <c r="AC3" s="2">
        <v>0.21438300190683737</v>
      </c>
      <c r="AD3" s="2">
        <v>0.14137837101607192</v>
      </c>
      <c r="AE3" s="2">
        <v>0.46917080085046065</v>
      </c>
      <c r="AF3" s="2">
        <v>0.5308291991495393</v>
      </c>
      <c r="AG3" s="2">
        <v>0</v>
      </c>
      <c r="AH3" s="2">
        <v>1</v>
      </c>
      <c r="AI3" s="2">
        <v>3.5166816952209197E-2</v>
      </c>
      <c r="AJ3" s="2">
        <v>0.96483318304779075</v>
      </c>
      <c r="AK3" s="2">
        <v>2.1965317919075144E-2</v>
      </c>
      <c r="AL3" s="2">
        <v>1.2138728323699421E-2</v>
      </c>
      <c r="AM3" s="2">
        <v>3.5838150289017344E-2</v>
      </c>
      <c r="AN3" s="2">
        <v>2.3121387283236996E-3</v>
      </c>
      <c r="AO3" s="2">
        <v>0.7132947976878613</v>
      </c>
      <c r="AP3" s="2">
        <v>0.21445086705202313</v>
      </c>
    </row>
    <row r="4" spans="1:42" x14ac:dyDescent="0.35">
      <c r="A4" t="s">
        <v>90</v>
      </c>
      <c r="B4">
        <v>34822</v>
      </c>
      <c r="C4">
        <v>1884</v>
      </c>
      <c r="D4">
        <v>5748</v>
      </c>
      <c r="E4">
        <v>714</v>
      </c>
      <c r="F4">
        <v>26476</v>
      </c>
      <c r="G4">
        <v>963</v>
      </c>
      <c r="H4">
        <v>5503</v>
      </c>
      <c r="I4">
        <v>88</v>
      </c>
      <c r="J4">
        <v>28268</v>
      </c>
      <c r="K4">
        <v>139</v>
      </c>
      <c r="L4">
        <v>6063</v>
      </c>
      <c r="M4">
        <v>2096</v>
      </c>
      <c r="N4">
        <v>26524</v>
      </c>
      <c r="O4">
        <v>65</v>
      </c>
      <c r="P4">
        <v>77</v>
      </c>
      <c r="Q4">
        <v>190</v>
      </c>
      <c r="R4">
        <v>9</v>
      </c>
      <c r="S4">
        <v>6812</v>
      </c>
      <c r="T4">
        <v>202</v>
      </c>
      <c r="U4">
        <v>1189</v>
      </c>
      <c r="V4">
        <v>26392</v>
      </c>
      <c r="W4" s="2">
        <v>0.76032393314571245</v>
      </c>
      <c r="X4" s="2">
        <v>0.81178565274826264</v>
      </c>
      <c r="Y4" s="2">
        <v>0.76170237206363789</v>
      </c>
      <c r="Z4" s="2">
        <v>0.75791166503934293</v>
      </c>
      <c r="AA4" s="2">
        <v>2.0504278904141061E-2</v>
      </c>
      <c r="AB4" s="2">
        <v>2.5271380161966573E-3</v>
      </c>
      <c r="AC4" s="2">
        <v>6.0191832749411291E-2</v>
      </c>
      <c r="AD4" s="2">
        <v>3.4145080696111656E-2</v>
      </c>
      <c r="AE4" s="2">
        <v>0.24685534591194969</v>
      </c>
      <c r="AF4" s="2">
        <v>0.75314465408805031</v>
      </c>
      <c r="AG4" s="2">
        <v>0.14893287967831736</v>
      </c>
      <c r="AH4" s="2">
        <v>0.85106712032168264</v>
      </c>
      <c r="AI4" s="2">
        <v>2.2412125120928734E-2</v>
      </c>
      <c r="AJ4" s="2">
        <v>0.97758787487907128</v>
      </c>
      <c r="AK4" s="2">
        <v>8.8375254928619983E-3</v>
      </c>
      <c r="AL4" s="2">
        <v>1.0469068660774983E-2</v>
      </c>
      <c r="AM4" s="2">
        <v>2.5832766825288921E-2</v>
      </c>
      <c r="AN4" s="2">
        <v>1.2236573759347384E-3</v>
      </c>
      <c r="AO4" s="2">
        <v>0.92617267165193751</v>
      </c>
      <c r="AP4" s="2">
        <v>2.7464309993201902E-2</v>
      </c>
    </row>
    <row r="5" spans="1:42" x14ac:dyDescent="0.35">
      <c r="A5" t="s">
        <v>91</v>
      </c>
      <c r="B5">
        <v>178</v>
      </c>
      <c r="C5">
        <v>22</v>
      </c>
      <c r="D5">
        <v>20</v>
      </c>
      <c r="E5">
        <v>3</v>
      </c>
      <c r="F5">
        <v>133</v>
      </c>
      <c r="G5">
        <v>0</v>
      </c>
      <c r="H5">
        <v>45</v>
      </c>
      <c r="I5">
        <v>0</v>
      </c>
      <c r="J5">
        <v>133</v>
      </c>
      <c r="K5">
        <v>0</v>
      </c>
      <c r="L5">
        <v>27</v>
      </c>
      <c r="M5">
        <v>9</v>
      </c>
      <c r="N5">
        <v>142</v>
      </c>
      <c r="O5">
        <v>0</v>
      </c>
      <c r="P5">
        <v>0</v>
      </c>
      <c r="Q5">
        <v>2</v>
      </c>
      <c r="R5">
        <v>0</v>
      </c>
      <c r="S5">
        <v>42</v>
      </c>
      <c r="T5">
        <v>133</v>
      </c>
      <c r="U5">
        <v>1</v>
      </c>
      <c r="V5">
        <v>0</v>
      </c>
      <c r="W5" s="2">
        <v>0.7471910112359551</v>
      </c>
      <c r="X5" s="2">
        <v>0.7471910112359551</v>
      </c>
      <c r="Y5" s="2">
        <v>0.797752808988764</v>
      </c>
      <c r="Z5" s="2">
        <v>0</v>
      </c>
      <c r="AA5" s="2">
        <v>1.6853932584269662E-2</v>
      </c>
      <c r="AB5" s="2">
        <v>0</v>
      </c>
      <c r="AC5" s="2">
        <v>5.0561797752808987E-2</v>
      </c>
      <c r="AD5" s="2">
        <v>5.6179775280898875E-3</v>
      </c>
      <c r="AE5" s="2">
        <v>0.52380952380952384</v>
      </c>
      <c r="AF5" s="2">
        <v>0.47619047619047616</v>
      </c>
      <c r="AG5" s="2">
        <v>0</v>
      </c>
      <c r="AH5" s="2">
        <v>1</v>
      </c>
      <c r="AI5" s="2">
        <v>0</v>
      </c>
      <c r="AJ5" s="2">
        <v>1</v>
      </c>
      <c r="AK5" s="2">
        <v>0</v>
      </c>
      <c r="AL5" s="2">
        <v>0</v>
      </c>
      <c r="AM5" s="2">
        <v>1.1299435028248588E-2</v>
      </c>
      <c r="AN5" s="2">
        <v>0</v>
      </c>
      <c r="AO5" s="2">
        <v>0.23728813559322035</v>
      </c>
      <c r="AP5" s="2">
        <v>0.75141242937853103</v>
      </c>
    </row>
    <row r="6" spans="1:42" x14ac:dyDescent="0.35">
      <c r="A6" t="s">
        <v>1</v>
      </c>
      <c r="B6">
        <v>5424</v>
      </c>
      <c r="C6">
        <v>1901</v>
      </c>
      <c r="D6">
        <v>1299</v>
      </c>
      <c r="E6">
        <v>303</v>
      </c>
      <c r="F6">
        <v>1921</v>
      </c>
      <c r="G6">
        <v>888</v>
      </c>
      <c r="H6">
        <v>1194</v>
      </c>
      <c r="I6">
        <v>13</v>
      </c>
      <c r="J6">
        <v>3329</v>
      </c>
      <c r="K6">
        <v>111</v>
      </c>
      <c r="L6">
        <v>2360</v>
      </c>
      <c r="M6">
        <v>1000</v>
      </c>
      <c r="N6">
        <v>1953</v>
      </c>
      <c r="O6">
        <v>36</v>
      </c>
      <c r="P6">
        <v>33</v>
      </c>
      <c r="Q6">
        <v>127</v>
      </c>
      <c r="R6">
        <v>6</v>
      </c>
      <c r="S6">
        <v>2805</v>
      </c>
      <c r="T6">
        <v>228</v>
      </c>
      <c r="U6">
        <v>504</v>
      </c>
      <c r="V6">
        <v>1828</v>
      </c>
      <c r="W6" s="2">
        <v>0.35416666666666669</v>
      </c>
      <c r="X6" s="2">
        <v>0.61375368731563418</v>
      </c>
      <c r="Y6" s="2">
        <v>0.36006637168141592</v>
      </c>
      <c r="Z6" s="2">
        <v>0.33702064896755163</v>
      </c>
      <c r="AA6" s="2">
        <v>5.5862831858407076E-2</v>
      </c>
      <c r="AB6" s="2">
        <v>2.3967551622418879E-3</v>
      </c>
      <c r="AC6" s="2">
        <v>0.18436578171091444</v>
      </c>
      <c r="AD6" s="2">
        <v>9.2920353982300891E-2</v>
      </c>
      <c r="AE6" s="2">
        <v>0.59406250000000005</v>
      </c>
      <c r="AF6" s="2">
        <v>0.40593750000000001</v>
      </c>
      <c r="AG6" s="2">
        <v>0.4265129682997118</v>
      </c>
      <c r="AH6" s="2">
        <v>0.57348703170028814</v>
      </c>
      <c r="AI6" s="2">
        <v>4.4921084581141239E-2</v>
      </c>
      <c r="AJ6" s="2">
        <v>0.95507891541885881</v>
      </c>
      <c r="AK6" s="2">
        <v>1.1128284389489953E-2</v>
      </c>
      <c r="AL6" s="2">
        <v>1.0200927357032458E-2</v>
      </c>
      <c r="AM6" s="2">
        <v>3.9258114374034002E-2</v>
      </c>
      <c r="AN6" s="2">
        <v>1.8547140649149924E-3</v>
      </c>
      <c r="AO6" s="2">
        <v>0.86707882534775893</v>
      </c>
      <c r="AP6" s="2">
        <v>7.0479134466769705E-2</v>
      </c>
    </row>
    <row r="7" spans="1:42" x14ac:dyDescent="0.35">
      <c r="A7" t="s">
        <v>92</v>
      </c>
      <c r="B7">
        <v>12844</v>
      </c>
      <c r="C7">
        <v>3350</v>
      </c>
      <c r="D7">
        <v>1078</v>
      </c>
      <c r="E7">
        <v>739</v>
      </c>
      <c r="F7">
        <v>7677</v>
      </c>
      <c r="G7">
        <v>555</v>
      </c>
      <c r="H7">
        <v>2947</v>
      </c>
      <c r="I7">
        <v>34</v>
      </c>
      <c r="J7">
        <v>9308</v>
      </c>
      <c r="K7">
        <v>93</v>
      </c>
      <c r="L7">
        <v>2178</v>
      </c>
      <c r="M7">
        <v>2159</v>
      </c>
      <c r="N7">
        <v>8414</v>
      </c>
      <c r="O7">
        <v>47</v>
      </c>
      <c r="P7">
        <v>36</v>
      </c>
      <c r="Q7">
        <v>67</v>
      </c>
      <c r="R7">
        <v>7</v>
      </c>
      <c r="S7">
        <v>3967</v>
      </c>
      <c r="T7">
        <v>437</v>
      </c>
      <c r="U7">
        <v>1092</v>
      </c>
      <c r="V7">
        <v>7244</v>
      </c>
      <c r="W7" s="2">
        <v>0.59771099345998135</v>
      </c>
      <c r="X7" s="2">
        <v>0.7246963562753036</v>
      </c>
      <c r="Y7" s="2">
        <v>0.65509187169106198</v>
      </c>
      <c r="Z7" s="2">
        <v>0.56399875428215507</v>
      </c>
      <c r="AA7" s="2">
        <v>5.7536592961694173E-2</v>
      </c>
      <c r="AB7" s="2">
        <v>2.6471504204297726E-3</v>
      </c>
      <c r="AC7" s="2">
        <v>0.16809405169729055</v>
      </c>
      <c r="AD7" s="2">
        <v>8.5020242914979755E-2</v>
      </c>
      <c r="AE7" s="2">
        <v>0.75654923215898828</v>
      </c>
      <c r="AF7" s="2">
        <v>0.24345076784101174</v>
      </c>
      <c r="AG7" s="2">
        <v>0.1584808680753855</v>
      </c>
      <c r="AH7" s="2">
        <v>0.84151913192461447</v>
      </c>
      <c r="AI7" s="2">
        <v>4.0951122853368563E-2</v>
      </c>
      <c r="AJ7" s="2">
        <v>0.95904887714663145</v>
      </c>
      <c r="AK7" s="2">
        <v>1.0304757728568297E-2</v>
      </c>
      <c r="AL7" s="2">
        <v>7.8930059197544391E-3</v>
      </c>
      <c r="AM7" s="2">
        <v>1.4689761017320764E-2</v>
      </c>
      <c r="AN7" s="2">
        <v>1.5347511510633632E-3</v>
      </c>
      <c r="AO7" s="2">
        <v>0.86976540232405175</v>
      </c>
      <c r="AP7" s="2">
        <v>9.5812321859241392E-2</v>
      </c>
    </row>
    <row r="8" spans="1:42" x14ac:dyDescent="0.35">
      <c r="A8" t="s">
        <v>93</v>
      </c>
      <c r="B8">
        <v>19363</v>
      </c>
      <c r="C8">
        <v>5905</v>
      </c>
      <c r="D8">
        <v>3161</v>
      </c>
      <c r="E8">
        <v>712</v>
      </c>
      <c r="F8">
        <v>9585</v>
      </c>
      <c r="G8">
        <v>2115</v>
      </c>
      <c r="H8">
        <v>6647</v>
      </c>
      <c r="I8">
        <v>84</v>
      </c>
      <c r="J8">
        <v>10517</v>
      </c>
      <c r="K8">
        <v>560</v>
      </c>
      <c r="L8">
        <v>6115</v>
      </c>
      <c r="M8">
        <v>2546</v>
      </c>
      <c r="N8">
        <v>10142</v>
      </c>
      <c r="O8">
        <v>171</v>
      </c>
      <c r="P8">
        <v>88</v>
      </c>
      <c r="Q8">
        <v>122</v>
      </c>
      <c r="R8">
        <v>10</v>
      </c>
      <c r="S8">
        <v>7736</v>
      </c>
      <c r="T8">
        <v>192</v>
      </c>
      <c r="U8">
        <v>1067</v>
      </c>
      <c r="V8">
        <v>10019</v>
      </c>
      <c r="W8" s="2">
        <v>0.4950162681402675</v>
      </c>
      <c r="X8" s="2">
        <v>0.54314930537623307</v>
      </c>
      <c r="Y8" s="2">
        <v>0.52378247172442283</v>
      </c>
      <c r="Z8" s="2">
        <v>0.51743015028662909</v>
      </c>
      <c r="AA8" s="2">
        <v>3.6771161493570209E-2</v>
      </c>
      <c r="AB8" s="2">
        <v>4.3381707380054741E-3</v>
      </c>
      <c r="AC8" s="2">
        <v>0.13148788927335639</v>
      </c>
      <c r="AD8" s="2">
        <v>5.5105097350617159E-2</v>
      </c>
      <c r="AE8" s="2">
        <v>0.65133465696007065</v>
      </c>
      <c r="AF8" s="2">
        <v>0.34866534303992941</v>
      </c>
      <c r="AG8" s="2">
        <v>0.24138324583428442</v>
      </c>
      <c r="AH8" s="2">
        <v>0.75861675416571561</v>
      </c>
      <c r="AI8" s="2">
        <v>8.3895131086142327E-2</v>
      </c>
      <c r="AJ8" s="2">
        <v>0.91610486891385767</v>
      </c>
      <c r="AK8" s="2">
        <v>2.0555355210962856E-2</v>
      </c>
      <c r="AL8" s="2">
        <v>1.0578194494530593E-2</v>
      </c>
      <c r="AM8" s="2">
        <v>1.4665224185599231E-2</v>
      </c>
      <c r="AN8" s="2">
        <v>1.2020675561966582E-3</v>
      </c>
      <c r="AO8" s="2">
        <v>0.92991946147373483</v>
      </c>
      <c r="AP8" s="2">
        <v>2.3079697078975839E-2</v>
      </c>
    </row>
    <row r="9" spans="1:42" x14ac:dyDescent="0.35">
      <c r="A9" t="s">
        <v>94</v>
      </c>
      <c r="B9">
        <v>8133</v>
      </c>
      <c r="C9">
        <v>1973</v>
      </c>
      <c r="D9">
        <v>1578</v>
      </c>
      <c r="E9">
        <v>538</v>
      </c>
      <c r="F9">
        <v>4044</v>
      </c>
      <c r="G9">
        <v>28</v>
      </c>
      <c r="H9">
        <v>4202</v>
      </c>
      <c r="I9">
        <v>0</v>
      </c>
      <c r="J9">
        <v>3903</v>
      </c>
      <c r="K9">
        <v>125</v>
      </c>
      <c r="L9">
        <v>1877</v>
      </c>
      <c r="M9">
        <v>2064</v>
      </c>
      <c r="N9">
        <v>4067</v>
      </c>
      <c r="O9">
        <v>26</v>
      </c>
      <c r="P9">
        <v>56</v>
      </c>
      <c r="Q9">
        <v>39</v>
      </c>
      <c r="R9">
        <v>5</v>
      </c>
      <c r="S9">
        <v>2663</v>
      </c>
      <c r="T9">
        <v>632</v>
      </c>
      <c r="U9">
        <v>792</v>
      </c>
      <c r="V9">
        <v>3934</v>
      </c>
      <c r="W9" s="2">
        <v>0.49723349317594984</v>
      </c>
      <c r="X9" s="2">
        <v>0.47989671707856879</v>
      </c>
      <c r="Y9" s="2">
        <v>0.50006147792942335</v>
      </c>
      <c r="Z9" s="2">
        <v>0.4837083487028157</v>
      </c>
      <c r="AA9" s="2">
        <v>6.6150252059510639E-2</v>
      </c>
      <c r="AB9" s="2">
        <v>0</v>
      </c>
      <c r="AC9" s="2">
        <v>0.25378089265953524</v>
      </c>
      <c r="AD9" s="2">
        <v>9.738104020656585E-2</v>
      </c>
      <c r="AE9" s="2">
        <v>0.55561813573641228</v>
      </c>
      <c r="AF9" s="2">
        <v>0.44438186426358772</v>
      </c>
      <c r="AG9" s="2">
        <v>6.6193853427895981E-3</v>
      </c>
      <c r="AH9" s="2">
        <v>0.99338061465721039</v>
      </c>
      <c r="AI9" s="2">
        <v>6.243756243756244E-2</v>
      </c>
      <c r="AJ9" s="2">
        <v>0.93756243756243751</v>
      </c>
      <c r="AK9" s="2">
        <v>7.6001169248757676E-3</v>
      </c>
      <c r="AL9" s="2">
        <v>1.636948260742473E-2</v>
      </c>
      <c r="AM9" s="2">
        <v>1.140017538731365E-2</v>
      </c>
      <c r="AN9" s="2">
        <v>1.4615609470914938E-3</v>
      </c>
      <c r="AO9" s="2">
        <v>0.77842736042092953</v>
      </c>
      <c r="AP9" s="2">
        <v>0.1847413037123648</v>
      </c>
    </row>
    <row r="10" spans="1:42" x14ac:dyDescent="0.35">
      <c r="A10" t="s">
        <v>95</v>
      </c>
      <c r="B10">
        <v>6029</v>
      </c>
      <c r="C10">
        <v>2392</v>
      </c>
      <c r="D10">
        <v>1154</v>
      </c>
      <c r="E10">
        <v>461</v>
      </c>
      <c r="F10">
        <v>2022</v>
      </c>
      <c r="G10">
        <v>9</v>
      </c>
      <c r="H10">
        <v>4123</v>
      </c>
      <c r="I10">
        <v>0</v>
      </c>
      <c r="J10">
        <v>1897</v>
      </c>
      <c r="K10">
        <v>113</v>
      </c>
      <c r="L10">
        <v>1506</v>
      </c>
      <c r="M10">
        <v>2312</v>
      </c>
      <c r="N10">
        <v>2098</v>
      </c>
      <c r="O10">
        <v>35</v>
      </c>
      <c r="P10">
        <v>53</v>
      </c>
      <c r="Q10">
        <v>74</v>
      </c>
      <c r="R10">
        <v>4</v>
      </c>
      <c r="S10">
        <v>2969</v>
      </c>
      <c r="T10">
        <v>29</v>
      </c>
      <c r="U10">
        <v>838</v>
      </c>
      <c r="V10">
        <v>2065</v>
      </c>
      <c r="W10" s="2">
        <v>0.33537900149278488</v>
      </c>
      <c r="X10" s="2">
        <v>0.31464587825510038</v>
      </c>
      <c r="Y10" s="2">
        <v>0.34798474042129707</v>
      </c>
      <c r="Z10" s="2">
        <v>0.34251119588654833</v>
      </c>
      <c r="AA10" s="2">
        <v>7.6463758500580528E-2</v>
      </c>
      <c r="AB10" s="2">
        <v>0</v>
      </c>
      <c r="AC10" s="2">
        <v>0.38347984740421298</v>
      </c>
      <c r="AD10" s="2">
        <v>0.13899485818543705</v>
      </c>
      <c r="AE10" s="2">
        <v>0.67456288776085727</v>
      </c>
      <c r="AF10" s="2">
        <v>0.32543711223914268</v>
      </c>
      <c r="AG10" s="2">
        <v>2.1781219748305907E-3</v>
      </c>
      <c r="AH10" s="2">
        <v>0.99782187802516942</v>
      </c>
      <c r="AI10" s="2">
        <v>6.9796170475602229E-2</v>
      </c>
      <c r="AJ10" s="2">
        <v>0.93020382952439773</v>
      </c>
      <c r="AK10" s="2">
        <v>1.1061946902654867E-2</v>
      </c>
      <c r="AL10" s="2">
        <v>1.6750948166877371E-2</v>
      </c>
      <c r="AM10" s="2">
        <v>2.3388116308470291E-2</v>
      </c>
      <c r="AN10" s="2">
        <v>1.2642225031605564E-3</v>
      </c>
      <c r="AO10" s="2">
        <v>0.93836915297092294</v>
      </c>
      <c r="AP10" s="2">
        <v>9.165613147914033E-3</v>
      </c>
    </row>
    <row r="11" spans="1:42" x14ac:dyDescent="0.35">
      <c r="A11" t="s">
        <v>128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 s="2" t="s">
        <v>135</v>
      </c>
      <c r="X11" s="2" t="s">
        <v>135</v>
      </c>
      <c r="Y11" s="2" t="s">
        <v>135</v>
      </c>
      <c r="Z11" s="2" t="s">
        <v>135</v>
      </c>
      <c r="AA11" s="2" t="s">
        <v>135</v>
      </c>
      <c r="AB11" s="2" t="s">
        <v>135</v>
      </c>
      <c r="AC11" s="2" t="s">
        <v>135</v>
      </c>
      <c r="AD11" s="2" t="s">
        <v>135</v>
      </c>
      <c r="AE11" s="2" t="s">
        <v>135</v>
      </c>
      <c r="AF11" s="2" t="s">
        <v>135</v>
      </c>
      <c r="AG11" s="2" t="s">
        <v>135</v>
      </c>
      <c r="AH11" s="2" t="s">
        <v>135</v>
      </c>
      <c r="AI11" s="2" t="s">
        <v>135</v>
      </c>
      <c r="AJ11" s="2" t="s">
        <v>135</v>
      </c>
      <c r="AK11" s="2" t="s">
        <v>135</v>
      </c>
      <c r="AL11" s="2" t="s">
        <v>135</v>
      </c>
      <c r="AM11" s="2" t="s">
        <v>135</v>
      </c>
      <c r="AN11" s="2" t="s">
        <v>135</v>
      </c>
      <c r="AO11" s="2" t="s">
        <v>135</v>
      </c>
      <c r="AP11" s="2" t="s">
        <v>135</v>
      </c>
    </row>
    <row r="12" spans="1:42" x14ac:dyDescent="0.35">
      <c r="A12" t="s">
        <v>96</v>
      </c>
      <c r="B12">
        <v>6663</v>
      </c>
      <c r="C12">
        <v>1132</v>
      </c>
      <c r="D12">
        <v>568</v>
      </c>
      <c r="E12">
        <v>505</v>
      </c>
      <c r="F12">
        <v>4458</v>
      </c>
      <c r="G12">
        <v>0</v>
      </c>
      <c r="H12">
        <v>3019</v>
      </c>
      <c r="I12">
        <v>287</v>
      </c>
      <c r="J12">
        <v>3357</v>
      </c>
      <c r="K12">
        <v>60</v>
      </c>
      <c r="L12">
        <v>308</v>
      </c>
      <c r="M12">
        <v>1829</v>
      </c>
      <c r="N12">
        <v>4466</v>
      </c>
      <c r="O12">
        <v>12</v>
      </c>
      <c r="P12">
        <v>23</v>
      </c>
      <c r="Q12">
        <v>204</v>
      </c>
      <c r="R12">
        <v>2</v>
      </c>
      <c r="S12">
        <v>1193</v>
      </c>
      <c r="T12">
        <v>476</v>
      </c>
      <c r="U12">
        <v>726</v>
      </c>
      <c r="V12">
        <v>4038</v>
      </c>
      <c r="W12" s="2">
        <v>0.66906798739306617</v>
      </c>
      <c r="X12" s="2">
        <v>0.50382710490769922</v>
      </c>
      <c r="Y12" s="2">
        <v>0.67026864775626593</v>
      </c>
      <c r="Z12" s="2">
        <v>0.60603331832507878</v>
      </c>
      <c r="AA12" s="2">
        <v>7.5791685426984848E-2</v>
      </c>
      <c r="AB12" s="2">
        <v>4.3073690529791382E-2</v>
      </c>
      <c r="AC12" s="2">
        <v>0.27450097553654512</v>
      </c>
      <c r="AD12" s="2">
        <v>0.10895992796037821</v>
      </c>
      <c r="AE12" s="2">
        <v>0.66588235294117648</v>
      </c>
      <c r="AF12" s="2">
        <v>0.33411764705882352</v>
      </c>
      <c r="AG12" s="2">
        <v>0</v>
      </c>
      <c r="AH12" s="2">
        <v>1</v>
      </c>
      <c r="AI12" s="2">
        <v>0.16304347826086957</v>
      </c>
      <c r="AJ12" s="2">
        <v>0.83695652173913049</v>
      </c>
      <c r="AK12" s="2">
        <v>6.2827225130890054E-3</v>
      </c>
      <c r="AL12" s="2">
        <v>1.2041884816753926E-2</v>
      </c>
      <c r="AM12" s="2">
        <v>0.10680628272251309</v>
      </c>
      <c r="AN12" s="2">
        <v>1.0471204188481676E-3</v>
      </c>
      <c r="AO12" s="2">
        <v>0.62460732984293199</v>
      </c>
      <c r="AP12" s="2">
        <v>0.24921465968586387</v>
      </c>
    </row>
    <row r="13" spans="1:42" x14ac:dyDescent="0.35">
      <c r="A13" t="s">
        <v>97</v>
      </c>
      <c r="B13">
        <v>10642</v>
      </c>
      <c r="C13">
        <v>3725</v>
      </c>
      <c r="D13">
        <v>2650</v>
      </c>
      <c r="E13">
        <v>570</v>
      </c>
      <c r="F13">
        <v>3697</v>
      </c>
      <c r="G13">
        <v>2899</v>
      </c>
      <c r="H13">
        <v>4330</v>
      </c>
      <c r="I13">
        <v>0</v>
      </c>
      <c r="J13">
        <v>3413</v>
      </c>
      <c r="K13">
        <v>330</v>
      </c>
      <c r="L13">
        <v>3279</v>
      </c>
      <c r="M13">
        <v>2111</v>
      </c>
      <c r="N13">
        <v>4922</v>
      </c>
      <c r="O13">
        <v>233</v>
      </c>
      <c r="P13">
        <v>145</v>
      </c>
      <c r="Q13">
        <v>375</v>
      </c>
      <c r="R13">
        <v>7</v>
      </c>
      <c r="S13">
        <v>4232</v>
      </c>
      <c r="T13">
        <v>69</v>
      </c>
      <c r="U13">
        <v>804</v>
      </c>
      <c r="V13">
        <v>4830</v>
      </c>
      <c r="W13" s="2">
        <v>0.34739710580717909</v>
      </c>
      <c r="X13" s="2">
        <v>0.32071039278331143</v>
      </c>
      <c r="Y13" s="2">
        <v>0.46250704754745348</v>
      </c>
      <c r="Z13" s="2">
        <v>0.45386205600451041</v>
      </c>
      <c r="AA13" s="2">
        <v>5.356136064649502E-2</v>
      </c>
      <c r="AB13" s="2">
        <v>0</v>
      </c>
      <c r="AC13" s="2">
        <v>0.1983649689907912</v>
      </c>
      <c r="AD13" s="2">
        <v>7.5549708701371926E-2</v>
      </c>
      <c r="AE13" s="2">
        <v>0.58431372549019611</v>
      </c>
      <c r="AF13" s="2">
        <v>0.41568627450980394</v>
      </c>
      <c r="AG13" s="2">
        <v>0.40102365472402823</v>
      </c>
      <c r="AH13" s="2">
        <v>0.59897634527597177</v>
      </c>
      <c r="AI13" s="2">
        <v>9.1438071487946804E-2</v>
      </c>
      <c r="AJ13" s="2">
        <v>0.9085619285120532</v>
      </c>
      <c r="AK13" s="2">
        <v>4.603833234538629E-2</v>
      </c>
      <c r="AL13" s="2">
        <v>2.8650464335111637E-2</v>
      </c>
      <c r="AM13" s="2">
        <v>7.4096028452874926E-2</v>
      </c>
      <c r="AN13" s="2">
        <v>1.3831258644536654E-3</v>
      </c>
      <c r="AO13" s="2">
        <v>0.83619837976684452</v>
      </c>
      <c r="AP13" s="2">
        <v>1.3633669235328987E-2</v>
      </c>
    </row>
    <row r="14" spans="1:42" x14ac:dyDescent="0.35">
      <c r="A14" t="s">
        <v>98</v>
      </c>
      <c r="B14">
        <v>3423</v>
      </c>
      <c r="C14">
        <v>949</v>
      </c>
      <c r="D14">
        <v>1937</v>
      </c>
      <c r="E14">
        <v>82</v>
      </c>
      <c r="F14">
        <v>455</v>
      </c>
      <c r="G14">
        <v>294</v>
      </c>
      <c r="H14">
        <v>3050</v>
      </c>
      <c r="I14">
        <v>27</v>
      </c>
      <c r="J14">
        <v>52</v>
      </c>
      <c r="K14">
        <v>171</v>
      </c>
      <c r="L14">
        <v>2172</v>
      </c>
      <c r="M14">
        <v>421</v>
      </c>
      <c r="N14">
        <v>659</v>
      </c>
      <c r="O14">
        <v>37</v>
      </c>
      <c r="P14">
        <v>31</v>
      </c>
      <c r="Q14">
        <v>885</v>
      </c>
      <c r="R14">
        <v>4</v>
      </c>
      <c r="S14">
        <v>1590</v>
      </c>
      <c r="T14">
        <v>64</v>
      </c>
      <c r="U14">
        <v>229</v>
      </c>
      <c r="V14">
        <v>653</v>
      </c>
      <c r="W14" s="2">
        <v>0.1329243353783231</v>
      </c>
      <c r="X14" s="2">
        <v>1.5191352614665497E-2</v>
      </c>
      <c r="Y14" s="2">
        <v>0.1925211802512416</v>
      </c>
      <c r="Z14" s="2">
        <v>0.19076833187262635</v>
      </c>
      <c r="AA14" s="2">
        <v>2.3955594507741748E-2</v>
      </c>
      <c r="AB14" s="2">
        <v>7.8878177037686233E-3</v>
      </c>
      <c r="AC14" s="2">
        <v>0.12299152789950336</v>
      </c>
      <c r="AD14" s="2">
        <v>6.690037978381537E-2</v>
      </c>
      <c r="AE14" s="2">
        <v>0.32882882882882886</v>
      </c>
      <c r="AF14" s="2">
        <v>0.6711711711711712</v>
      </c>
      <c r="AG14" s="2">
        <v>8.7918660287081341E-2</v>
      </c>
      <c r="AH14" s="2">
        <v>0.91208133971291872</v>
      </c>
      <c r="AI14" s="2">
        <v>7.2983354673495524E-2</v>
      </c>
      <c r="AJ14" s="2">
        <v>0.92701664532650452</v>
      </c>
      <c r="AK14" s="2">
        <v>1.4170815779394868E-2</v>
      </c>
      <c r="AL14" s="2">
        <v>1.1872845653006512E-2</v>
      </c>
      <c r="AM14" s="2">
        <v>0.33895059364228264</v>
      </c>
      <c r="AN14" s="2">
        <v>1.5319800842589046E-3</v>
      </c>
      <c r="AO14" s="2">
        <v>0.60896208349291459</v>
      </c>
      <c r="AP14" s="2">
        <v>2.4511681348142474E-2</v>
      </c>
    </row>
    <row r="15" spans="1:42" x14ac:dyDescent="0.35">
      <c r="A15" t="s">
        <v>99</v>
      </c>
      <c r="B15">
        <v>8919</v>
      </c>
      <c r="C15">
        <v>1849</v>
      </c>
      <c r="D15">
        <v>2494</v>
      </c>
      <c r="E15">
        <v>537</v>
      </c>
      <c r="F15">
        <v>4039</v>
      </c>
      <c r="G15">
        <v>2</v>
      </c>
      <c r="H15">
        <v>4135</v>
      </c>
      <c r="I15">
        <v>3</v>
      </c>
      <c r="J15">
        <v>4779</v>
      </c>
      <c r="K15">
        <v>108</v>
      </c>
      <c r="L15">
        <v>2736</v>
      </c>
      <c r="M15">
        <v>1697</v>
      </c>
      <c r="N15">
        <v>4378</v>
      </c>
      <c r="O15">
        <v>90</v>
      </c>
      <c r="P15">
        <v>86</v>
      </c>
      <c r="Q15">
        <v>224</v>
      </c>
      <c r="R15">
        <v>9</v>
      </c>
      <c r="S15">
        <v>3610</v>
      </c>
      <c r="T15">
        <v>244</v>
      </c>
      <c r="U15">
        <v>771</v>
      </c>
      <c r="V15">
        <v>4193</v>
      </c>
      <c r="W15" s="2">
        <v>0.45285345890794931</v>
      </c>
      <c r="X15" s="2">
        <v>0.53582240161453076</v>
      </c>
      <c r="Y15" s="2">
        <v>0.49086220428299138</v>
      </c>
      <c r="Z15" s="2">
        <v>0.47011996860634603</v>
      </c>
      <c r="AA15" s="2">
        <v>6.020854355869492E-2</v>
      </c>
      <c r="AB15" s="2">
        <v>3.3636057854019509E-4</v>
      </c>
      <c r="AC15" s="2">
        <v>0.1902679672609037</v>
      </c>
      <c r="AD15" s="2">
        <v>8.6444668684830139E-2</v>
      </c>
      <c r="AE15" s="2">
        <v>0.42574257425742573</v>
      </c>
      <c r="AF15" s="2">
        <v>0.57425742574257421</v>
      </c>
      <c r="AG15" s="2">
        <v>4.8344210780759005E-4</v>
      </c>
      <c r="AH15" s="2">
        <v>0.9995165578921924</v>
      </c>
      <c r="AI15" s="2">
        <v>3.7974683544303799E-2</v>
      </c>
      <c r="AJ15" s="2">
        <v>0.96202531645569622</v>
      </c>
      <c r="AK15" s="2">
        <v>2.1111893033075299E-2</v>
      </c>
      <c r="AL15" s="2">
        <v>2.017358667604973E-2</v>
      </c>
      <c r="AM15" s="2">
        <v>5.2545155993431854E-2</v>
      </c>
      <c r="AN15" s="2">
        <v>2.11118930330753E-3</v>
      </c>
      <c r="AO15" s="2">
        <v>0.84682148721557593</v>
      </c>
      <c r="AP15" s="2">
        <v>5.7236687778559697E-2</v>
      </c>
    </row>
    <row r="16" spans="1:42" x14ac:dyDescent="0.35">
      <c r="A16" t="s">
        <v>100</v>
      </c>
      <c r="B16">
        <v>1273</v>
      </c>
      <c r="C16">
        <v>178</v>
      </c>
      <c r="D16">
        <v>288</v>
      </c>
      <c r="E16">
        <v>74</v>
      </c>
      <c r="F16">
        <v>733</v>
      </c>
      <c r="G16">
        <v>0</v>
      </c>
      <c r="H16">
        <v>221</v>
      </c>
      <c r="I16">
        <v>0</v>
      </c>
      <c r="J16">
        <v>1052</v>
      </c>
      <c r="K16">
        <v>14</v>
      </c>
      <c r="L16">
        <v>197</v>
      </c>
      <c r="M16">
        <v>129</v>
      </c>
      <c r="N16">
        <v>933</v>
      </c>
      <c r="O16">
        <v>8</v>
      </c>
      <c r="P16">
        <v>13</v>
      </c>
      <c r="Q16">
        <v>28</v>
      </c>
      <c r="R16">
        <v>4</v>
      </c>
      <c r="S16">
        <v>398</v>
      </c>
      <c r="T16">
        <v>16</v>
      </c>
      <c r="U16">
        <v>51</v>
      </c>
      <c r="V16">
        <v>776</v>
      </c>
      <c r="W16" s="2">
        <v>0.57580518460329932</v>
      </c>
      <c r="X16" s="2">
        <v>0.82639434406912804</v>
      </c>
      <c r="Y16" s="2">
        <v>0.73291437549096627</v>
      </c>
      <c r="Z16" s="2">
        <v>0.60958366064414771</v>
      </c>
      <c r="AA16" s="2">
        <v>5.8130400628436767E-2</v>
      </c>
      <c r="AB16" s="2">
        <v>0</v>
      </c>
      <c r="AC16" s="2">
        <v>0.10133542812254517</v>
      </c>
      <c r="AD16" s="2">
        <v>4.006284367635507E-2</v>
      </c>
      <c r="AE16" s="2">
        <v>0.38197424892703863</v>
      </c>
      <c r="AF16" s="2">
        <v>0.61802575107296143</v>
      </c>
      <c r="AG16" s="2">
        <v>0</v>
      </c>
      <c r="AH16" s="2">
        <v>1</v>
      </c>
      <c r="AI16" s="2">
        <v>6.6350710900473939E-2</v>
      </c>
      <c r="AJ16" s="2">
        <v>0.93364928909952605</v>
      </c>
      <c r="AK16" s="2">
        <v>1.7130620985010708E-2</v>
      </c>
      <c r="AL16" s="2">
        <v>2.7837259100642397E-2</v>
      </c>
      <c r="AM16" s="2">
        <v>5.9957173447537475E-2</v>
      </c>
      <c r="AN16" s="2">
        <v>8.5653104925053538E-3</v>
      </c>
      <c r="AO16" s="2">
        <v>0.85224839400428265</v>
      </c>
      <c r="AP16" s="2">
        <v>3.4261241970021415E-2</v>
      </c>
    </row>
    <row r="17" spans="1:42" x14ac:dyDescent="0.35">
      <c r="A17" t="s">
        <v>101</v>
      </c>
      <c r="B17">
        <v>10137</v>
      </c>
      <c r="C17">
        <v>1417</v>
      </c>
      <c r="D17">
        <v>1679</v>
      </c>
      <c r="E17">
        <v>803</v>
      </c>
      <c r="F17">
        <v>6238</v>
      </c>
      <c r="G17">
        <v>316</v>
      </c>
      <c r="H17">
        <v>2035</v>
      </c>
      <c r="I17">
        <v>54</v>
      </c>
      <c r="J17">
        <v>7732</v>
      </c>
      <c r="K17">
        <v>79</v>
      </c>
      <c r="L17">
        <v>1270</v>
      </c>
      <c r="M17">
        <v>1611</v>
      </c>
      <c r="N17">
        <v>7177</v>
      </c>
      <c r="O17">
        <v>33</v>
      </c>
      <c r="P17">
        <v>25</v>
      </c>
      <c r="Q17">
        <v>47</v>
      </c>
      <c r="R17">
        <v>7</v>
      </c>
      <c r="S17">
        <v>2621</v>
      </c>
      <c r="T17">
        <v>79</v>
      </c>
      <c r="U17">
        <v>577</v>
      </c>
      <c r="V17">
        <v>6807</v>
      </c>
      <c r="W17" s="2">
        <v>0.61536943868994776</v>
      </c>
      <c r="X17" s="2">
        <v>0.76275032060767489</v>
      </c>
      <c r="Y17" s="2">
        <v>0.70800039459406139</v>
      </c>
      <c r="Z17" s="2">
        <v>0.67150044391831898</v>
      </c>
      <c r="AA17" s="2">
        <v>7.9214757817894846E-2</v>
      </c>
      <c r="AB17" s="2">
        <v>5.3270198283515832E-3</v>
      </c>
      <c r="AC17" s="2">
        <v>0.15892275821248891</v>
      </c>
      <c r="AD17" s="2">
        <v>5.6920193351090068E-2</v>
      </c>
      <c r="AE17" s="2">
        <v>0.45768733850129201</v>
      </c>
      <c r="AF17" s="2">
        <v>0.54231266149870805</v>
      </c>
      <c r="AG17" s="2">
        <v>0.1344108889834113</v>
      </c>
      <c r="AH17" s="2">
        <v>0.86558911101658864</v>
      </c>
      <c r="AI17" s="2">
        <v>5.8561897702001479E-2</v>
      </c>
      <c r="AJ17" s="2">
        <v>0.94143810229799851</v>
      </c>
      <c r="AK17" s="2">
        <v>1.1735419630156473E-2</v>
      </c>
      <c r="AL17" s="2">
        <v>8.8904694167852068E-3</v>
      </c>
      <c r="AM17" s="2">
        <v>1.6714082503556188E-2</v>
      </c>
      <c r="AN17" s="2">
        <v>2.4893314366998577E-3</v>
      </c>
      <c r="AO17" s="2">
        <v>0.93207681365576101</v>
      </c>
      <c r="AP17" s="2">
        <v>2.8093883357041251E-2</v>
      </c>
    </row>
    <row r="18" spans="1:42" x14ac:dyDescent="0.35">
      <c r="A18" t="s">
        <v>102</v>
      </c>
      <c r="B18">
        <v>3121</v>
      </c>
      <c r="C18">
        <v>1086</v>
      </c>
      <c r="D18">
        <v>1578</v>
      </c>
      <c r="E18">
        <v>84</v>
      </c>
      <c r="F18">
        <v>373</v>
      </c>
      <c r="G18">
        <v>0</v>
      </c>
      <c r="H18">
        <v>2307</v>
      </c>
      <c r="I18">
        <v>6</v>
      </c>
      <c r="J18">
        <v>808</v>
      </c>
      <c r="K18">
        <v>197</v>
      </c>
      <c r="L18">
        <v>1839</v>
      </c>
      <c r="M18">
        <v>225</v>
      </c>
      <c r="N18">
        <v>860</v>
      </c>
      <c r="O18">
        <v>77</v>
      </c>
      <c r="P18">
        <v>77</v>
      </c>
      <c r="Q18">
        <v>524</v>
      </c>
      <c r="R18">
        <v>66</v>
      </c>
      <c r="S18">
        <v>1424</v>
      </c>
      <c r="T18">
        <v>269</v>
      </c>
      <c r="U18">
        <v>243</v>
      </c>
      <c r="V18">
        <v>747</v>
      </c>
      <c r="W18" s="2">
        <v>0.11951297661006088</v>
      </c>
      <c r="X18" s="2">
        <v>0.25889138096763858</v>
      </c>
      <c r="Y18" s="2">
        <v>0.27555270746555593</v>
      </c>
      <c r="Z18" s="2">
        <v>0.23934636334508169</v>
      </c>
      <c r="AA18" s="2">
        <v>2.6914450496635694E-2</v>
      </c>
      <c r="AB18" s="2">
        <v>1.9224607497596924E-3</v>
      </c>
      <c r="AC18" s="2">
        <v>7.2092278115988465E-2</v>
      </c>
      <c r="AD18" s="2">
        <v>7.7859660365267536E-2</v>
      </c>
      <c r="AE18" s="2">
        <v>0.40765765765765766</v>
      </c>
      <c r="AF18" s="2">
        <v>0.59234234234234229</v>
      </c>
      <c r="AG18" s="2">
        <v>0</v>
      </c>
      <c r="AH18" s="2">
        <v>1</v>
      </c>
      <c r="AI18" s="2">
        <v>9.6758349705304517E-2</v>
      </c>
      <c r="AJ18" s="2">
        <v>0.9032416502946955</v>
      </c>
      <c r="AK18" s="2">
        <v>3.1596224866639308E-2</v>
      </c>
      <c r="AL18" s="2">
        <v>3.1596224866639308E-2</v>
      </c>
      <c r="AM18" s="2">
        <v>0.21501846532622076</v>
      </c>
      <c r="AN18" s="2">
        <v>2.7082478457119408E-2</v>
      </c>
      <c r="AO18" s="2">
        <v>0.58432498974148539</v>
      </c>
      <c r="AP18" s="2">
        <v>0.11038161674189577</v>
      </c>
    </row>
    <row r="19" spans="1:42" x14ac:dyDescent="0.35">
      <c r="A19" t="s">
        <v>103</v>
      </c>
      <c r="B19">
        <v>9452</v>
      </c>
      <c r="C19">
        <v>3430</v>
      </c>
      <c r="D19">
        <v>3458</v>
      </c>
      <c r="E19">
        <v>287</v>
      </c>
      <c r="F19">
        <v>2277</v>
      </c>
      <c r="G19">
        <v>4653</v>
      </c>
      <c r="H19">
        <v>1629</v>
      </c>
      <c r="I19">
        <v>0</v>
      </c>
      <c r="J19">
        <v>3170</v>
      </c>
      <c r="K19">
        <v>104</v>
      </c>
      <c r="L19">
        <v>2183</v>
      </c>
      <c r="M19">
        <v>606</v>
      </c>
      <c r="N19">
        <v>6559</v>
      </c>
      <c r="O19">
        <v>242</v>
      </c>
      <c r="P19">
        <v>62</v>
      </c>
      <c r="Q19">
        <v>141</v>
      </c>
      <c r="R19">
        <v>30</v>
      </c>
      <c r="S19">
        <v>2098</v>
      </c>
      <c r="T19">
        <v>48</v>
      </c>
      <c r="U19">
        <v>288</v>
      </c>
      <c r="V19">
        <v>6628</v>
      </c>
      <c r="W19" s="2">
        <v>0.24090139652983494</v>
      </c>
      <c r="X19" s="2">
        <v>0.33537875581887433</v>
      </c>
      <c r="Y19" s="2">
        <v>0.69392721117223866</v>
      </c>
      <c r="Z19" s="2">
        <v>0.70122725349132464</v>
      </c>
      <c r="AA19" s="2">
        <v>3.0363944138806602E-2</v>
      </c>
      <c r="AB19" s="2">
        <v>0</v>
      </c>
      <c r="AC19" s="2">
        <v>6.411341515023275E-2</v>
      </c>
      <c r="AD19" s="2">
        <v>3.0469741853575961E-2</v>
      </c>
      <c r="AE19" s="2">
        <v>0.49796747967479676</v>
      </c>
      <c r="AF19" s="2">
        <v>0.50203252032520329</v>
      </c>
      <c r="AG19" s="2">
        <v>0.74068767908309452</v>
      </c>
      <c r="AH19" s="2">
        <v>0.25931232091690543</v>
      </c>
      <c r="AI19" s="2">
        <v>4.5474420638390904E-2</v>
      </c>
      <c r="AJ19" s="2">
        <v>0.95452557936160909</v>
      </c>
      <c r="AK19" s="2">
        <v>9.2331171308660823E-2</v>
      </c>
      <c r="AL19" s="2">
        <v>2.3655093475772607E-2</v>
      </c>
      <c r="AM19" s="2">
        <v>5.3796260969095767E-2</v>
      </c>
      <c r="AN19" s="2">
        <v>1.1446012972148036E-2</v>
      </c>
      <c r="AO19" s="2">
        <v>0.80045784051888591</v>
      </c>
      <c r="AP19" s="2">
        <v>1.8313620755436855E-2</v>
      </c>
    </row>
    <row r="20" spans="1:42" x14ac:dyDescent="0.35">
      <c r="A20" t="s">
        <v>104</v>
      </c>
      <c r="B20">
        <v>9463</v>
      </c>
      <c r="C20">
        <v>2219</v>
      </c>
      <c r="D20">
        <v>3048</v>
      </c>
      <c r="E20">
        <v>50</v>
      </c>
      <c r="F20">
        <v>4146</v>
      </c>
      <c r="G20">
        <v>2605</v>
      </c>
      <c r="H20">
        <v>330</v>
      </c>
      <c r="I20">
        <v>0</v>
      </c>
      <c r="J20">
        <v>6528</v>
      </c>
      <c r="K20">
        <v>408</v>
      </c>
      <c r="L20">
        <v>4286</v>
      </c>
      <c r="M20">
        <v>135</v>
      </c>
      <c r="N20">
        <v>4634</v>
      </c>
      <c r="O20">
        <v>5</v>
      </c>
      <c r="P20">
        <v>480</v>
      </c>
      <c r="Q20">
        <v>1022</v>
      </c>
      <c r="R20">
        <v>0</v>
      </c>
      <c r="S20">
        <v>2622</v>
      </c>
      <c r="T20">
        <v>14</v>
      </c>
      <c r="U20">
        <v>92</v>
      </c>
      <c r="V20">
        <v>5244</v>
      </c>
      <c r="W20" s="2">
        <v>0.43812744372820461</v>
      </c>
      <c r="X20" s="2">
        <v>0.68984465814223817</v>
      </c>
      <c r="Y20" s="2">
        <v>0.48969671351579835</v>
      </c>
      <c r="Z20" s="2">
        <v>0.5541583007502906</v>
      </c>
      <c r="AA20" s="2">
        <v>5.2837366585649368E-3</v>
      </c>
      <c r="AB20" s="2">
        <v>0</v>
      </c>
      <c r="AC20" s="2">
        <v>1.426608897812533E-2</v>
      </c>
      <c r="AD20" s="2">
        <v>9.7220754517594841E-3</v>
      </c>
      <c r="AE20" s="2">
        <v>0.42130244921207516</v>
      </c>
      <c r="AF20" s="2">
        <v>0.57869755078792484</v>
      </c>
      <c r="AG20" s="2">
        <v>0.88756388415672915</v>
      </c>
      <c r="AH20" s="2">
        <v>0.11243611584327087</v>
      </c>
      <c r="AI20" s="2">
        <v>8.6919471665956538E-2</v>
      </c>
      <c r="AJ20" s="2">
        <v>0.91308052833404341</v>
      </c>
      <c r="AK20" s="2">
        <v>1.2068549360366883E-3</v>
      </c>
      <c r="AL20" s="2">
        <v>0.11585807385952208</v>
      </c>
      <c r="AM20" s="2">
        <v>0.2466811489258991</v>
      </c>
      <c r="AN20" s="2">
        <v>0</v>
      </c>
      <c r="AO20" s="2">
        <v>0.63287472845763937</v>
      </c>
      <c r="AP20" s="2">
        <v>3.3791938209027277E-3</v>
      </c>
    </row>
    <row r="21" spans="1:42" x14ac:dyDescent="0.35">
      <c r="A21" t="s">
        <v>105</v>
      </c>
      <c r="B21">
        <v>54365</v>
      </c>
      <c r="C21">
        <v>20412</v>
      </c>
      <c r="D21">
        <v>26703</v>
      </c>
      <c r="E21">
        <v>444</v>
      </c>
      <c r="F21">
        <v>6806</v>
      </c>
      <c r="G21">
        <v>39600</v>
      </c>
      <c r="H21">
        <v>4040</v>
      </c>
      <c r="I21">
        <v>206</v>
      </c>
      <c r="J21">
        <v>10519</v>
      </c>
      <c r="K21">
        <v>4023</v>
      </c>
      <c r="L21">
        <v>31375</v>
      </c>
      <c r="M21">
        <v>941</v>
      </c>
      <c r="N21">
        <v>18026</v>
      </c>
      <c r="O21">
        <v>606</v>
      </c>
      <c r="P21">
        <v>405</v>
      </c>
      <c r="Q21">
        <v>3165</v>
      </c>
      <c r="R21">
        <v>86</v>
      </c>
      <c r="S21">
        <v>30551</v>
      </c>
      <c r="T21">
        <v>958</v>
      </c>
      <c r="U21">
        <v>666</v>
      </c>
      <c r="V21">
        <v>19061</v>
      </c>
      <c r="W21" s="2">
        <v>0.1251908396946565</v>
      </c>
      <c r="X21" s="2">
        <v>0.19348845764738343</v>
      </c>
      <c r="Y21" s="2">
        <v>0.33157362273521568</v>
      </c>
      <c r="Z21" s="2">
        <v>0.3506116067322726</v>
      </c>
      <c r="AA21" s="2">
        <v>8.1670192219258711E-3</v>
      </c>
      <c r="AB21" s="2">
        <v>3.7892026119746161E-3</v>
      </c>
      <c r="AC21" s="2">
        <v>1.7308930378000551E-2</v>
      </c>
      <c r="AD21" s="2">
        <v>1.2250528832888807E-2</v>
      </c>
      <c r="AE21" s="2">
        <v>0.4332378223495702</v>
      </c>
      <c r="AF21" s="2">
        <v>0.5667621776504298</v>
      </c>
      <c r="AG21" s="2">
        <v>0.90742438130155822</v>
      </c>
      <c r="AH21" s="2">
        <v>9.2575618698441803E-2</v>
      </c>
      <c r="AI21" s="2">
        <v>0.11365048872817674</v>
      </c>
      <c r="AJ21" s="2">
        <v>0.88634951127182326</v>
      </c>
      <c r="AK21" s="2">
        <v>1.6941097537111066E-2</v>
      </c>
      <c r="AL21" s="2">
        <v>1.1322020631237596E-2</v>
      </c>
      <c r="AM21" s="2">
        <v>8.8479494562634542E-2</v>
      </c>
      <c r="AN21" s="2">
        <v>2.4041821587319338E-3</v>
      </c>
      <c r="AO21" s="2">
        <v>0.85407173408627102</v>
      </c>
      <c r="AP21" s="2">
        <v>2.6781471024013865E-2</v>
      </c>
    </row>
    <row r="22" spans="1:42" x14ac:dyDescent="0.35">
      <c r="A22" t="s">
        <v>106</v>
      </c>
      <c r="B22">
        <v>2613</v>
      </c>
      <c r="C22">
        <v>988</v>
      </c>
      <c r="D22">
        <v>1337</v>
      </c>
      <c r="E22">
        <v>15</v>
      </c>
      <c r="F22">
        <v>273</v>
      </c>
      <c r="G22">
        <v>1898</v>
      </c>
      <c r="H22">
        <v>190</v>
      </c>
      <c r="I22">
        <v>0</v>
      </c>
      <c r="J22">
        <v>525</v>
      </c>
      <c r="K22">
        <v>76</v>
      </c>
      <c r="L22">
        <v>1142</v>
      </c>
      <c r="M22">
        <v>221</v>
      </c>
      <c r="N22">
        <v>1174</v>
      </c>
      <c r="O22">
        <v>35</v>
      </c>
      <c r="P22">
        <v>24</v>
      </c>
      <c r="Q22">
        <v>205</v>
      </c>
      <c r="R22">
        <v>2</v>
      </c>
      <c r="S22">
        <v>980</v>
      </c>
      <c r="T22">
        <v>141</v>
      </c>
      <c r="U22">
        <v>81</v>
      </c>
      <c r="V22">
        <v>1191</v>
      </c>
      <c r="W22" s="2">
        <v>0.1044776119402985</v>
      </c>
      <c r="X22" s="2">
        <v>0.20091848450057406</v>
      </c>
      <c r="Y22" s="2">
        <v>0.44929200153080751</v>
      </c>
      <c r="Z22" s="2">
        <v>0.45579793340987373</v>
      </c>
      <c r="AA22" s="2">
        <v>5.7405281285878304E-3</v>
      </c>
      <c r="AB22" s="2">
        <v>0</v>
      </c>
      <c r="AC22" s="2">
        <v>8.45771144278607E-2</v>
      </c>
      <c r="AD22" s="2">
        <v>3.0998851894374284E-2</v>
      </c>
      <c r="AE22" s="2">
        <v>0.42494623655913977</v>
      </c>
      <c r="AF22" s="2">
        <v>0.57505376344086023</v>
      </c>
      <c r="AG22" s="2">
        <v>0.90900383141762453</v>
      </c>
      <c r="AH22" s="2">
        <v>9.0996168582375483E-2</v>
      </c>
      <c r="AI22" s="2">
        <v>6.2397372742200329E-2</v>
      </c>
      <c r="AJ22" s="2">
        <v>0.93760262725779964</v>
      </c>
      <c r="AK22" s="2">
        <v>2.5234318673395817E-2</v>
      </c>
      <c r="AL22" s="2">
        <v>1.7303532804614274E-2</v>
      </c>
      <c r="AM22" s="2">
        <v>0.14780100937274693</v>
      </c>
      <c r="AN22" s="2">
        <v>1.4419610670511895E-3</v>
      </c>
      <c r="AO22" s="2">
        <v>0.70656092285508287</v>
      </c>
      <c r="AP22" s="2">
        <v>0.10165825522710886</v>
      </c>
    </row>
    <row r="23" spans="1:42" x14ac:dyDescent="0.35">
      <c r="A23" t="s">
        <v>129</v>
      </c>
      <c r="B23">
        <v>96</v>
      </c>
      <c r="C23">
        <v>33</v>
      </c>
      <c r="D23">
        <v>63</v>
      </c>
      <c r="E23">
        <v>0</v>
      </c>
      <c r="F23">
        <v>0</v>
      </c>
      <c r="G23">
        <v>86</v>
      </c>
      <c r="H23">
        <v>10</v>
      </c>
      <c r="I23">
        <v>0</v>
      </c>
      <c r="J23">
        <v>0</v>
      </c>
      <c r="K23">
        <v>2</v>
      </c>
      <c r="L23">
        <v>88</v>
      </c>
      <c r="M23">
        <v>2</v>
      </c>
      <c r="N23">
        <v>4</v>
      </c>
      <c r="O23">
        <v>20</v>
      </c>
      <c r="P23">
        <v>1</v>
      </c>
      <c r="Q23">
        <v>6</v>
      </c>
      <c r="R23">
        <v>0</v>
      </c>
      <c r="S23">
        <v>69</v>
      </c>
      <c r="T23">
        <v>9</v>
      </c>
      <c r="U23">
        <v>2</v>
      </c>
      <c r="V23">
        <v>2</v>
      </c>
      <c r="W23" s="2">
        <v>0</v>
      </c>
      <c r="X23" s="2">
        <v>0</v>
      </c>
      <c r="Y23" s="2">
        <v>4.1666666666666664E-2</v>
      </c>
      <c r="Z23" s="2">
        <v>2.0833333333333332E-2</v>
      </c>
      <c r="AA23" s="2">
        <v>0</v>
      </c>
      <c r="AB23" s="2">
        <v>0</v>
      </c>
      <c r="AC23" s="2">
        <v>2.0833333333333332E-2</v>
      </c>
      <c r="AD23" s="2">
        <v>2.0833333333333332E-2</v>
      </c>
      <c r="AE23" s="2">
        <v>0.34375</v>
      </c>
      <c r="AF23" s="2">
        <v>0.65625</v>
      </c>
      <c r="AG23" s="2">
        <v>0.89583333333333337</v>
      </c>
      <c r="AH23" s="2">
        <v>0.10416666666666667</v>
      </c>
      <c r="AI23" s="2">
        <v>2.2222222222222223E-2</v>
      </c>
      <c r="AJ23" s="2">
        <v>0.97777777777777775</v>
      </c>
      <c r="AK23" s="2">
        <v>0.19047619047619047</v>
      </c>
      <c r="AL23" s="2">
        <v>9.5238095238095247E-3</v>
      </c>
      <c r="AM23" s="2">
        <v>5.7142857142857141E-2</v>
      </c>
      <c r="AN23" s="2">
        <v>0</v>
      </c>
      <c r="AO23" s="2">
        <v>0.65714285714285714</v>
      </c>
      <c r="AP23" s="2">
        <v>8.5714285714285715E-2</v>
      </c>
    </row>
    <row r="24" spans="1:42" x14ac:dyDescent="0.35">
      <c r="A24" t="s">
        <v>107</v>
      </c>
      <c r="B24">
        <v>9477</v>
      </c>
      <c r="C24">
        <v>3322</v>
      </c>
      <c r="D24">
        <v>4976</v>
      </c>
      <c r="E24">
        <v>142</v>
      </c>
      <c r="F24">
        <v>1037</v>
      </c>
      <c r="G24">
        <v>6680</v>
      </c>
      <c r="H24">
        <v>1416</v>
      </c>
      <c r="I24">
        <v>25</v>
      </c>
      <c r="J24">
        <v>1356</v>
      </c>
      <c r="K24">
        <v>684</v>
      </c>
      <c r="L24">
        <v>5679</v>
      </c>
      <c r="M24">
        <v>411</v>
      </c>
      <c r="N24">
        <v>2703</v>
      </c>
      <c r="O24">
        <v>87</v>
      </c>
      <c r="P24">
        <v>113</v>
      </c>
      <c r="Q24">
        <v>735</v>
      </c>
      <c r="R24">
        <v>14</v>
      </c>
      <c r="S24">
        <v>5393</v>
      </c>
      <c r="T24">
        <v>210</v>
      </c>
      <c r="U24">
        <v>263</v>
      </c>
      <c r="V24">
        <v>2895</v>
      </c>
      <c r="W24" s="2">
        <v>0.10942281312651683</v>
      </c>
      <c r="X24" s="2">
        <v>0.14308325419436529</v>
      </c>
      <c r="Y24" s="2">
        <v>0.28521684077239634</v>
      </c>
      <c r="Z24" s="2">
        <v>0.30547641658752772</v>
      </c>
      <c r="AA24" s="2">
        <v>1.4983644613274243E-2</v>
      </c>
      <c r="AB24" s="2">
        <v>2.6379656009285638E-3</v>
      </c>
      <c r="AC24" s="2">
        <v>4.3368154479265592E-2</v>
      </c>
      <c r="AD24" s="2">
        <v>2.7751398121768491E-2</v>
      </c>
      <c r="AE24" s="2">
        <v>0.40033743070619426</v>
      </c>
      <c r="AF24" s="2">
        <v>0.59966256929380579</v>
      </c>
      <c r="AG24" s="2">
        <v>0.82509881422924902</v>
      </c>
      <c r="AH24" s="2">
        <v>0.17490118577075098</v>
      </c>
      <c r="AI24" s="2">
        <v>0.1074964639321075</v>
      </c>
      <c r="AJ24" s="2">
        <v>0.89250353606789246</v>
      </c>
      <c r="AK24" s="2">
        <v>1.3278388278388278E-2</v>
      </c>
      <c r="AL24" s="2">
        <v>1.7246642246642248E-2</v>
      </c>
      <c r="AM24" s="2">
        <v>0.11217948717948718</v>
      </c>
      <c r="AN24" s="2">
        <v>2.136752136752137E-3</v>
      </c>
      <c r="AO24" s="2">
        <v>0.82310744810744807</v>
      </c>
      <c r="AP24" s="2">
        <v>3.2051282051282048E-2</v>
      </c>
    </row>
    <row r="25" spans="1:42" x14ac:dyDescent="0.35">
      <c r="A25" t="s">
        <v>108</v>
      </c>
      <c r="B25">
        <v>11017</v>
      </c>
      <c r="C25">
        <v>1376</v>
      </c>
      <c r="D25">
        <v>5337</v>
      </c>
      <c r="E25">
        <v>2693</v>
      </c>
      <c r="F25">
        <v>1611</v>
      </c>
      <c r="G25">
        <v>1637</v>
      </c>
      <c r="H25">
        <v>5598</v>
      </c>
      <c r="I25">
        <v>247</v>
      </c>
      <c r="J25">
        <v>3535</v>
      </c>
      <c r="K25">
        <v>444</v>
      </c>
      <c r="L25">
        <v>4225</v>
      </c>
      <c r="M25">
        <v>3349</v>
      </c>
      <c r="N25">
        <v>2999</v>
      </c>
      <c r="O25">
        <v>82</v>
      </c>
      <c r="P25">
        <v>179</v>
      </c>
      <c r="Q25">
        <v>1328</v>
      </c>
      <c r="R25">
        <v>59</v>
      </c>
      <c r="S25">
        <v>4068</v>
      </c>
      <c r="T25">
        <v>116</v>
      </c>
      <c r="U25">
        <v>2822</v>
      </c>
      <c r="V25">
        <v>2551</v>
      </c>
      <c r="W25" s="2">
        <v>0.14622855586820369</v>
      </c>
      <c r="X25" s="2">
        <v>0.32086774984115457</v>
      </c>
      <c r="Y25" s="2">
        <v>0.27221566669692293</v>
      </c>
      <c r="Z25" s="2">
        <v>0.23155123899428157</v>
      </c>
      <c r="AA25" s="2">
        <v>0.2444404102750295</v>
      </c>
      <c r="AB25" s="2">
        <v>2.2419896523554507E-2</v>
      </c>
      <c r="AC25" s="2">
        <v>0.30398475083961152</v>
      </c>
      <c r="AD25" s="2">
        <v>0.25614958700190615</v>
      </c>
      <c r="AE25" s="2">
        <v>0.2049754208252644</v>
      </c>
      <c r="AF25" s="2">
        <v>0.79502457917473557</v>
      </c>
      <c r="AG25" s="2">
        <v>0.22626123013130614</v>
      </c>
      <c r="AH25" s="2">
        <v>0.77373876986869383</v>
      </c>
      <c r="AI25" s="2">
        <v>9.5095309488113081E-2</v>
      </c>
      <c r="AJ25" s="2">
        <v>0.90490469051188693</v>
      </c>
      <c r="AK25" s="2">
        <v>1.4060356652949246E-2</v>
      </c>
      <c r="AL25" s="2">
        <v>3.0692729766803841E-2</v>
      </c>
      <c r="AM25" s="2">
        <v>0.22770919067215364</v>
      </c>
      <c r="AN25" s="2">
        <v>1.0116598079561043E-2</v>
      </c>
      <c r="AO25" s="2">
        <v>0.69753086419753085</v>
      </c>
      <c r="AP25" s="2">
        <v>1.9890260631001373E-2</v>
      </c>
    </row>
    <row r="26" spans="1:42" x14ac:dyDescent="0.35">
      <c r="A26" t="s">
        <v>109</v>
      </c>
      <c r="B26">
        <v>5280</v>
      </c>
      <c r="C26">
        <v>2255</v>
      </c>
      <c r="D26">
        <v>2505</v>
      </c>
      <c r="E26">
        <v>27</v>
      </c>
      <c r="F26">
        <v>493</v>
      </c>
      <c r="G26">
        <v>4199</v>
      </c>
      <c r="H26">
        <v>353</v>
      </c>
      <c r="I26">
        <v>9</v>
      </c>
      <c r="J26">
        <v>719</v>
      </c>
      <c r="K26">
        <v>357</v>
      </c>
      <c r="L26">
        <v>3707</v>
      </c>
      <c r="M26">
        <v>195</v>
      </c>
      <c r="N26">
        <v>1021</v>
      </c>
      <c r="O26">
        <v>95</v>
      </c>
      <c r="P26">
        <v>59</v>
      </c>
      <c r="Q26">
        <v>256</v>
      </c>
      <c r="R26">
        <v>10</v>
      </c>
      <c r="S26">
        <v>3640</v>
      </c>
      <c r="T26">
        <v>39</v>
      </c>
      <c r="U26">
        <v>94</v>
      </c>
      <c r="V26">
        <v>1125</v>
      </c>
      <c r="W26" s="2">
        <v>9.3371212121212119E-2</v>
      </c>
      <c r="X26" s="2">
        <v>0.13617424242424242</v>
      </c>
      <c r="Y26" s="2">
        <v>0.19337121212121211</v>
      </c>
      <c r="Z26" s="2">
        <v>0.21306818181818182</v>
      </c>
      <c r="AA26" s="2">
        <v>5.1136363636363636E-3</v>
      </c>
      <c r="AB26" s="2">
        <v>1.7045454545454545E-3</v>
      </c>
      <c r="AC26" s="2">
        <v>3.6931818181818184E-2</v>
      </c>
      <c r="AD26" s="2">
        <v>1.7803030303030303E-2</v>
      </c>
      <c r="AE26" s="2">
        <v>0.47373949579831931</v>
      </c>
      <c r="AF26" s="2">
        <v>0.52626050420168069</v>
      </c>
      <c r="AG26" s="2">
        <v>0.92245166959578206</v>
      </c>
      <c r="AH26" s="2">
        <v>7.7548330404217922E-2</v>
      </c>
      <c r="AI26" s="2">
        <v>8.7844488188976375E-2</v>
      </c>
      <c r="AJ26" s="2">
        <v>0.91215551181102361</v>
      </c>
      <c r="AK26" s="2">
        <v>2.3176384484020492E-2</v>
      </c>
      <c r="AL26" s="2">
        <v>1.4393754574286412E-2</v>
      </c>
      <c r="AM26" s="2">
        <v>6.2454257135886801E-2</v>
      </c>
      <c r="AN26" s="2">
        <v>2.4396194193705783E-3</v>
      </c>
      <c r="AO26" s="2">
        <v>0.88802146865089049</v>
      </c>
      <c r="AP26" s="2">
        <v>9.5145157355452543E-3</v>
      </c>
    </row>
    <row r="27" spans="1:42" x14ac:dyDescent="0.35">
      <c r="A27" t="s">
        <v>130</v>
      </c>
      <c r="B27">
        <v>229</v>
      </c>
      <c r="C27">
        <v>13</v>
      </c>
      <c r="D27">
        <v>14</v>
      </c>
      <c r="E27">
        <v>0</v>
      </c>
      <c r="F27">
        <v>202</v>
      </c>
      <c r="G27">
        <v>27</v>
      </c>
      <c r="H27">
        <v>0</v>
      </c>
      <c r="I27">
        <v>0</v>
      </c>
      <c r="J27">
        <v>202</v>
      </c>
      <c r="K27">
        <v>0</v>
      </c>
      <c r="L27">
        <v>27</v>
      </c>
      <c r="M27">
        <v>0</v>
      </c>
      <c r="N27">
        <v>202</v>
      </c>
      <c r="O27">
        <v>0</v>
      </c>
      <c r="P27">
        <v>0</v>
      </c>
      <c r="Q27">
        <v>0</v>
      </c>
      <c r="R27">
        <v>0</v>
      </c>
      <c r="S27">
        <v>23</v>
      </c>
      <c r="T27">
        <v>0</v>
      </c>
      <c r="U27">
        <v>0</v>
      </c>
      <c r="V27">
        <v>206</v>
      </c>
      <c r="W27" s="2">
        <v>0.88209606986899558</v>
      </c>
      <c r="X27" s="2">
        <v>0.88209606986899558</v>
      </c>
      <c r="Y27" s="2">
        <v>0.88209606986899558</v>
      </c>
      <c r="Z27" s="2">
        <v>0.89956331877729256</v>
      </c>
      <c r="AA27" s="2">
        <v>0</v>
      </c>
      <c r="AB27" s="2">
        <v>0</v>
      </c>
      <c r="AC27" s="2">
        <v>0</v>
      </c>
      <c r="AD27" s="2">
        <v>0</v>
      </c>
      <c r="AE27" s="2">
        <v>0.48148148148148145</v>
      </c>
      <c r="AF27" s="2">
        <v>0.51851851851851849</v>
      </c>
      <c r="AG27" s="2">
        <v>1</v>
      </c>
      <c r="AH27" s="2">
        <v>0</v>
      </c>
      <c r="AI27" s="2">
        <v>0</v>
      </c>
      <c r="AJ27" s="2">
        <v>1</v>
      </c>
      <c r="AK27" s="2">
        <v>0</v>
      </c>
      <c r="AL27" s="2">
        <v>0</v>
      </c>
      <c r="AM27" s="2">
        <v>0</v>
      </c>
      <c r="AN27" s="2">
        <v>0</v>
      </c>
      <c r="AO27" s="2">
        <v>1</v>
      </c>
      <c r="AP27" s="2">
        <v>0</v>
      </c>
    </row>
    <row r="28" spans="1:42" x14ac:dyDescent="0.35">
      <c r="A28" t="s">
        <v>110</v>
      </c>
      <c r="B28">
        <v>6022</v>
      </c>
      <c r="C28">
        <v>2022</v>
      </c>
      <c r="D28">
        <v>3246</v>
      </c>
      <c r="E28">
        <v>54</v>
      </c>
      <c r="F28">
        <v>700</v>
      </c>
      <c r="G28">
        <v>4236</v>
      </c>
      <c r="H28">
        <v>804</v>
      </c>
      <c r="I28">
        <v>17</v>
      </c>
      <c r="J28">
        <v>965</v>
      </c>
      <c r="K28">
        <v>268</v>
      </c>
      <c r="L28">
        <v>3506</v>
      </c>
      <c r="M28">
        <v>246</v>
      </c>
      <c r="N28">
        <v>2002</v>
      </c>
      <c r="O28">
        <v>24</v>
      </c>
      <c r="P28">
        <v>107</v>
      </c>
      <c r="Q28">
        <v>399</v>
      </c>
      <c r="R28">
        <v>4</v>
      </c>
      <c r="S28">
        <v>3435</v>
      </c>
      <c r="T28">
        <v>46</v>
      </c>
      <c r="U28">
        <v>131</v>
      </c>
      <c r="V28">
        <v>1946</v>
      </c>
      <c r="W28" s="2">
        <v>0.11624045167718366</v>
      </c>
      <c r="X28" s="2">
        <v>0.16024576552640318</v>
      </c>
      <c r="Y28" s="2">
        <v>0.33244769179674527</v>
      </c>
      <c r="Z28" s="2">
        <v>0.32314845566257056</v>
      </c>
      <c r="AA28" s="2">
        <v>8.9671205579541675E-3</v>
      </c>
      <c r="AB28" s="2">
        <v>2.8229823978744603E-3</v>
      </c>
      <c r="AC28" s="2">
        <v>4.0850215875124544E-2</v>
      </c>
      <c r="AD28" s="2">
        <v>2.175357024244437E-2</v>
      </c>
      <c r="AE28" s="2">
        <v>0.38382687927107062</v>
      </c>
      <c r="AF28" s="2">
        <v>0.61617312072892938</v>
      </c>
      <c r="AG28" s="2">
        <v>0.84047619047619049</v>
      </c>
      <c r="AH28" s="2">
        <v>0.15952380952380951</v>
      </c>
      <c r="AI28" s="2">
        <v>7.101218865924748E-2</v>
      </c>
      <c r="AJ28" s="2">
        <v>0.92898781134075248</v>
      </c>
      <c r="AK28" s="2">
        <v>5.9775840597758407E-3</v>
      </c>
      <c r="AL28" s="2">
        <v>2.6650062266500622E-2</v>
      </c>
      <c r="AM28" s="2">
        <v>9.9377334993773353E-2</v>
      </c>
      <c r="AN28" s="2">
        <v>9.9626400996264005E-4</v>
      </c>
      <c r="AO28" s="2">
        <v>0.85554171855541716</v>
      </c>
      <c r="AP28" s="2">
        <v>1.145703611457036E-2</v>
      </c>
    </row>
    <row r="29" spans="1:42" x14ac:dyDescent="0.35">
      <c r="A29" t="s">
        <v>131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 s="2" t="s">
        <v>135</v>
      </c>
      <c r="X29" s="2" t="s">
        <v>135</v>
      </c>
      <c r="Y29" s="2" t="s">
        <v>135</v>
      </c>
      <c r="Z29" s="2" t="s">
        <v>135</v>
      </c>
      <c r="AA29" s="2" t="s">
        <v>135</v>
      </c>
      <c r="AB29" s="2" t="s">
        <v>135</v>
      </c>
      <c r="AC29" s="2" t="s">
        <v>135</v>
      </c>
      <c r="AD29" s="2" t="s">
        <v>135</v>
      </c>
      <c r="AE29" s="2" t="s">
        <v>135</v>
      </c>
      <c r="AF29" s="2" t="s">
        <v>135</v>
      </c>
      <c r="AG29" s="2" t="s">
        <v>135</v>
      </c>
      <c r="AH29" s="2" t="s">
        <v>135</v>
      </c>
      <c r="AI29" s="2" t="s">
        <v>135</v>
      </c>
      <c r="AJ29" s="2" t="s">
        <v>135</v>
      </c>
      <c r="AK29" s="2" t="s">
        <v>135</v>
      </c>
      <c r="AL29" s="2" t="s">
        <v>135</v>
      </c>
      <c r="AM29" s="2" t="s">
        <v>135</v>
      </c>
      <c r="AN29" s="2" t="s">
        <v>135</v>
      </c>
      <c r="AO29" s="2" t="s">
        <v>135</v>
      </c>
      <c r="AP29" s="2" t="s">
        <v>135</v>
      </c>
    </row>
    <row r="30" spans="1:42" x14ac:dyDescent="0.35">
      <c r="A30" t="s">
        <v>111</v>
      </c>
      <c r="B30">
        <v>19359</v>
      </c>
      <c r="C30">
        <v>8177</v>
      </c>
      <c r="D30">
        <v>9652</v>
      </c>
      <c r="E30">
        <v>113</v>
      </c>
      <c r="F30">
        <v>1417</v>
      </c>
      <c r="G30">
        <v>16210</v>
      </c>
      <c r="H30">
        <v>1056</v>
      </c>
      <c r="I30">
        <v>92</v>
      </c>
      <c r="J30">
        <v>2001</v>
      </c>
      <c r="K30">
        <v>1007</v>
      </c>
      <c r="L30">
        <v>9316</v>
      </c>
      <c r="M30">
        <v>374</v>
      </c>
      <c r="N30">
        <v>8662</v>
      </c>
      <c r="O30">
        <v>109</v>
      </c>
      <c r="P30">
        <v>106</v>
      </c>
      <c r="Q30">
        <v>1178</v>
      </c>
      <c r="R30">
        <v>23</v>
      </c>
      <c r="S30">
        <v>8920</v>
      </c>
      <c r="T30">
        <v>107</v>
      </c>
      <c r="U30">
        <v>256</v>
      </c>
      <c r="V30">
        <v>8757</v>
      </c>
      <c r="W30" s="2">
        <v>7.3195929541815183E-2</v>
      </c>
      <c r="X30" s="2">
        <v>0.10336277700294437</v>
      </c>
      <c r="Y30" s="2">
        <v>0.44744046696626893</v>
      </c>
      <c r="Z30" s="2">
        <v>0.4523477452347745</v>
      </c>
      <c r="AA30" s="2">
        <v>5.8370783614856139E-3</v>
      </c>
      <c r="AB30" s="2">
        <v>4.7523115863422694E-3</v>
      </c>
      <c r="AC30" s="2">
        <v>1.9319179709695749E-2</v>
      </c>
      <c r="AD30" s="2">
        <v>1.3223823544604576E-2</v>
      </c>
      <c r="AE30" s="2">
        <v>0.45863480845813004</v>
      </c>
      <c r="AF30" s="2">
        <v>0.54136519154187002</v>
      </c>
      <c r="AG30" s="2">
        <v>0.93883933742615544</v>
      </c>
      <c r="AH30" s="2">
        <v>6.1160662573844553E-2</v>
      </c>
      <c r="AI30" s="2">
        <v>9.7549162065291101E-2</v>
      </c>
      <c r="AJ30" s="2">
        <v>0.90245083793470893</v>
      </c>
      <c r="AK30" s="2">
        <v>1.0437613712534712E-2</v>
      </c>
      <c r="AL30" s="2">
        <v>1.0150339940630087E-2</v>
      </c>
      <c r="AM30" s="2">
        <v>0.11280283443454946</v>
      </c>
      <c r="AN30" s="2">
        <v>2.2024322512687925E-3</v>
      </c>
      <c r="AO30" s="2">
        <v>0.85416068179641869</v>
      </c>
      <c r="AP30" s="2">
        <v>1.0246097864598295E-2</v>
      </c>
    </row>
    <row r="31" spans="1:42" x14ac:dyDescent="0.35">
      <c r="A31" t="s">
        <v>134</v>
      </c>
      <c r="B31">
        <v>767</v>
      </c>
      <c r="C31">
        <v>244</v>
      </c>
      <c r="D31">
        <v>489</v>
      </c>
      <c r="E31">
        <v>34</v>
      </c>
      <c r="F31">
        <v>0</v>
      </c>
      <c r="G31">
        <v>514</v>
      </c>
      <c r="H31">
        <v>193</v>
      </c>
      <c r="I31">
        <v>0</v>
      </c>
      <c r="J31">
        <v>60</v>
      </c>
      <c r="K31">
        <v>49</v>
      </c>
      <c r="L31">
        <v>551</v>
      </c>
      <c r="M31">
        <v>167</v>
      </c>
      <c r="N31">
        <v>0</v>
      </c>
      <c r="O31">
        <v>12</v>
      </c>
      <c r="P31">
        <v>6</v>
      </c>
      <c r="Q31">
        <v>74</v>
      </c>
      <c r="R31">
        <v>2</v>
      </c>
      <c r="S31">
        <v>595</v>
      </c>
      <c r="T31">
        <v>1</v>
      </c>
      <c r="U31">
        <v>79</v>
      </c>
      <c r="V31">
        <v>0</v>
      </c>
      <c r="W31" s="2">
        <v>0</v>
      </c>
      <c r="X31" s="2">
        <v>7.822685788787484E-2</v>
      </c>
      <c r="Y31" s="2">
        <v>0</v>
      </c>
      <c r="Z31" s="2">
        <v>0</v>
      </c>
      <c r="AA31" s="2">
        <v>4.4328552803129077E-2</v>
      </c>
      <c r="AB31" s="2">
        <v>0</v>
      </c>
      <c r="AC31" s="2">
        <v>0.21773142112125163</v>
      </c>
      <c r="AD31" s="2">
        <v>0.10299869621903521</v>
      </c>
      <c r="AE31" s="2">
        <v>0.33287858117326058</v>
      </c>
      <c r="AF31" s="2">
        <v>0.66712141882673948</v>
      </c>
      <c r="AG31" s="2">
        <v>0.72701555869872703</v>
      </c>
      <c r="AH31" s="2">
        <v>0.27298444130127297</v>
      </c>
      <c r="AI31" s="2">
        <v>8.1666666666666665E-2</v>
      </c>
      <c r="AJ31" s="2">
        <v>0.91833333333333333</v>
      </c>
      <c r="AK31" s="2">
        <v>1.7391304347826087E-2</v>
      </c>
      <c r="AL31" s="2">
        <v>8.6956521739130436E-3</v>
      </c>
      <c r="AM31" s="2">
        <v>0.1072463768115942</v>
      </c>
      <c r="AN31" s="2">
        <v>2.8985507246376812E-3</v>
      </c>
      <c r="AO31" s="2">
        <v>0.8623188405797102</v>
      </c>
      <c r="AP31" s="2">
        <v>1.4492753623188406E-3</v>
      </c>
    </row>
    <row r="32" spans="1:42" x14ac:dyDescent="0.35">
      <c r="A32" t="s">
        <v>112</v>
      </c>
      <c r="B32">
        <v>1328</v>
      </c>
      <c r="C32">
        <v>451</v>
      </c>
      <c r="D32">
        <v>789</v>
      </c>
      <c r="E32">
        <v>22</v>
      </c>
      <c r="F32">
        <v>66</v>
      </c>
      <c r="G32">
        <v>881</v>
      </c>
      <c r="H32">
        <v>226</v>
      </c>
      <c r="I32">
        <v>4</v>
      </c>
      <c r="J32">
        <v>217</v>
      </c>
      <c r="K32">
        <v>73</v>
      </c>
      <c r="L32">
        <v>822</v>
      </c>
      <c r="M32">
        <v>165</v>
      </c>
      <c r="N32">
        <v>268</v>
      </c>
      <c r="O32">
        <v>13</v>
      </c>
      <c r="P32">
        <v>22</v>
      </c>
      <c r="Q32">
        <v>124</v>
      </c>
      <c r="R32">
        <v>7</v>
      </c>
      <c r="S32">
        <v>889</v>
      </c>
      <c r="T32">
        <v>64</v>
      </c>
      <c r="U32">
        <v>65</v>
      </c>
      <c r="V32">
        <v>173</v>
      </c>
      <c r="W32" s="2">
        <v>4.9698795180722892E-2</v>
      </c>
      <c r="X32" s="2">
        <v>0.16340361445783133</v>
      </c>
      <c r="Y32" s="2">
        <v>0.20180722891566266</v>
      </c>
      <c r="Z32" s="2">
        <v>0.13027108433734941</v>
      </c>
      <c r="AA32" s="2">
        <v>1.6566265060240965E-2</v>
      </c>
      <c r="AB32" s="2">
        <v>3.0120481927710845E-3</v>
      </c>
      <c r="AC32" s="2">
        <v>0.12424698795180723</v>
      </c>
      <c r="AD32" s="2">
        <v>4.8945783132530118E-2</v>
      </c>
      <c r="AE32" s="2">
        <v>0.36370967741935484</v>
      </c>
      <c r="AF32" s="2">
        <v>0.63629032258064511</v>
      </c>
      <c r="AG32" s="2">
        <v>0.79584462511291776</v>
      </c>
      <c r="AH32" s="2">
        <v>0.20415537488708221</v>
      </c>
      <c r="AI32" s="2">
        <v>8.1564245810055863E-2</v>
      </c>
      <c r="AJ32" s="2">
        <v>0.91843575418994416</v>
      </c>
      <c r="AK32" s="2">
        <v>1.161751563896336E-2</v>
      </c>
      <c r="AL32" s="2">
        <v>1.9660411081322611E-2</v>
      </c>
      <c r="AM32" s="2">
        <v>0.11081322609472744</v>
      </c>
      <c r="AN32" s="2">
        <v>6.2555853440571943E-3</v>
      </c>
      <c r="AO32" s="2">
        <v>0.79445933869526364</v>
      </c>
      <c r="AP32" s="2">
        <v>5.7193923145665772E-2</v>
      </c>
    </row>
    <row r="33" spans="1:42" x14ac:dyDescent="0.35">
      <c r="A33" t="s">
        <v>132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 s="2" t="s">
        <v>135</v>
      </c>
      <c r="X33" s="2" t="s">
        <v>135</v>
      </c>
      <c r="Y33" s="2" t="s">
        <v>135</v>
      </c>
      <c r="Z33" s="2" t="s">
        <v>135</v>
      </c>
      <c r="AA33" s="2" t="s">
        <v>135</v>
      </c>
      <c r="AB33" s="2" t="s">
        <v>135</v>
      </c>
      <c r="AC33" s="2" t="s">
        <v>135</v>
      </c>
      <c r="AD33" s="2" t="s">
        <v>135</v>
      </c>
      <c r="AE33" s="2" t="s">
        <v>135</v>
      </c>
      <c r="AF33" s="2" t="s">
        <v>135</v>
      </c>
      <c r="AG33" s="2" t="s">
        <v>135</v>
      </c>
      <c r="AH33" s="2" t="s">
        <v>135</v>
      </c>
      <c r="AI33" s="2" t="s">
        <v>135</v>
      </c>
      <c r="AJ33" s="2" t="s">
        <v>135</v>
      </c>
      <c r="AK33" s="2" t="s">
        <v>135</v>
      </c>
      <c r="AL33" s="2" t="s">
        <v>135</v>
      </c>
      <c r="AM33" s="2" t="s">
        <v>135</v>
      </c>
      <c r="AN33" s="2" t="s">
        <v>135</v>
      </c>
      <c r="AO33" s="2" t="s">
        <v>135</v>
      </c>
      <c r="AP33" s="2" t="s">
        <v>135</v>
      </c>
    </row>
    <row r="34" spans="1:42" x14ac:dyDescent="0.35">
      <c r="A34" t="s">
        <v>113</v>
      </c>
      <c r="B34">
        <v>1533</v>
      </c>
      <c r="C34">
        <v>645</v>
      </c>
      <c r="D34">
        <v>811</v>
      </c>
      <c r="E34">
        <v>40</v>
      </c>
      <c r="F34">
        <v>37</v>
      </c>
      <c r="G34">
        <v>1002</v>
      </c>
      <c r="H34">
        <v>144</v>
      </c>
      <c r="I34">
        <v>9</v>
      </c>
      <c r="J34">
        <v>378</v>
      </c>
      <c r="K34">
        <v>88</v>
      </c>
      <c r="L34">
        <v>888</v>
      </c>
      <c r="M34">
        <v>77</v>
      </c>
      <c r="N34">
        <v>480</v>
      </c>
      <c r="O34">
        <v>10</v>
      </c>
      <c r="P34">
        <v>36</v>
      </c>
      <c r="Q34">
        <v>51</v>
      </c>
      <c r="R34">
        <v>0</v>
      </c>
      <c r="S34">
        <v>892</v>
      </c>
      <c r="T34">
        <v>30</v>
      </c>
      <c r="U34">
        <v>78</v>
      </c>
      <c r="V34">
        <v>462</v>
      </c>
      <c r="W34" s="2">
        <v>2.4135681669928244E-2</v>
      </c>
      <c r="X34" s="2">
        <v>0.24657534246575341</v>
      </c>
      <c r="Y34" s="2">
        <v>0.3131115459882583</v>
      </c>
      <c r="Z34" s="2">
        <v>0.30136986301369861</v>
      </c>
      <c r="AA34" s="2">
        <v>2.6092628832354858E-2</v>
      </c>
      <c r="AB34" s="2">
        <v>5.8708414872798431E-3</v>
      </c>
      <c r="AC34" s="2">
        <v>5.0228310502283102E-2</v>
      </c>
      <c r="AD34" s="2">
        <v>5.0880626223091974E-2</v>
      </c>
      <c r="AE34" s="2">
        <v>0.44299450549450547</v>
      </c>
      <c r="AF34" s="2">
        <v>0.55700549450549453</v>
      </c>
      <c r="AG34" s="2">
        <v>0.87434554973821987</v>
      </c>
      <c r="AH34" s="2">
        <v>0.1256544502617801</v>
      </c>
      <c r="AI34" s="2">
        <v>9.0163934426229511E-2</v>
      </c>
      <c r="AJ34" s="2">
        <v>0.9098360655737705</v>
      </c>
      <c r="AK34" s="2">
        <v>9.8135426889106973E-3</v>
      </c>
      <c r="AL34" s="2">
        <v>3.5328753680078512E-2</v>
      </c>
      <c r="AM34" s="2">
        <v>5.0049067713444556E-2</v>
      </c>
      <c r="AN34" s="2">
        <v>0</v>
      </c>
      <c r="AO34" s="2">
        <v>0.87536800785083413</v>
      </c>
      <c r="AP34" s="2">
        <v>2.9440628066732092E-2</v>
      </c>
    </row>
    <row r="35" spans="1:42" x14ac:dyDescent="0.35">
      <c r="A35" t="s">
        <v>114</v>
      </c>
      <c r="B35">
        <v>8821</v>
      </c>
      <c r="C35">
        <v>1000</v>
      </c>
      <c r="D35">
        <v>5709</v>
      </c>
      <c r="E35">
        <v>1680</v>
      </c>
      <c r="F35">
        <v>432</v>
      </c>
      <c r="G35">
        <v>499</v>
      </c>
      <c r="H35">
        <v>3833</v>
      </c>
      <c r="I35">
        <v>3439</v>
      </c>
      <c r="J35">
        <v>1050</v>
      </c>
      <c r="K35">
        <v>306</v>
      </c>
      <c r="L35">
        <v>3822</v>
      </c>
      <c r="M35">
        <v>3599</v>
      </c>
      <c r="N35">
        <v>1094</v>
      </c>
      <c r="O35">
        <v>153</v>
      </c>
      <c r="P35">
        <v>197</v>
      </c>
      <c r="Q35">
        <v>805</v>
      </c>
      <c r="R35">
        <v>54</v>
      </c>
      <c r="S35">
        <v>4888</v>
      </c>
      <c r="T35">
        <v>165</v>
      </c>
      <c r="U35">
        <v>2056</v>
      </c>
      <c r="V35">
        <v>739</v>
      </c>
      <c r="W35" s="2">
        <v>4.8974039224577715E-2</v>
      </c>
      <c r="X35" s="2">
        <v>0.11903412311529304</v>
      </c>
      <c r="Y35" s="2">
        <v>0.12402221970298152</v>
      </c>
      <c r="Z35" s="2">
        <v>8.3777349506858639E-2</v>
      </c>
      <c r="AA35" s="2">
        <v>0.19045459698446887</v>
      </c>
      <c r="AB35" s="2">
        <v>0.38986509466046931</v>
      </c>
      <c r="AC35" s="2">
        <v>0.40800362770660925</v>
      </c>
      <c r="AD35" s="2">
        <v>0.23308014964289764</v>
      </c>
      <c r="AE35" s="2">
        <v>0.14905351021016544</v>
      </c>
      <c r="AF35" s="2">
        <v>0.85094648978983456</v>
      </c>
      <c r="AG35" s="2">
        <v>0.11518928901200369</v>
      </c>
      <c r="AH35" s="2">
        <v>0.88481071098799635</v>
      </c>
      <c r="AI35" s="2">
        <v>7.4127906976744193E-2</v>
      </c>
      <c r="AJ35" s="2">
        <v>0.92587209302325579</v>
      </c>
      <c r="AK35" s="2">
        <v>2.4433088470137337E-2</v>
      </c>
      <c r="AL35" s="2">
        <v>3.1459597572660494E-2</v>
      </c>
      <c r="AM35" s="2">
        <v>0.12855317789843501</v>
      </c>
      <c r="AN35" s="2">
        <v>8.6234429894602362E-3</v>
      </c>
      <c r="AO35" s="2">
        <v>0.78058128393484505</v>
      </c>
      <c r="AP35" s="2">
        <v>2.6349409134461835E-2</v>
      </c>
    </row>
    <row r="36" spans="1:42" x14ac:dyDescent="0.35">
      <c r="A36" t="s">
        <v>115</v>
      </c>
      <c r="B36">
        <v>22416</v>
      </c>
      <c r="C36">
        <v>2276</v>
      </c>
      <c r="D36">
        <v>15444</v>
      </c>
      <c r="E36">
        <v>1236</v>
      </c>
      <c r="F36">
        <v>3460</v>
      </c>
      <c r="G36">
        <v>141</v>
      </c>
      <c r="H36">
        <v>20100</v>
      </c>
      <c r="I36">
        <v>87</v>
      </c>
      <c r="J36">
        <v>2088</v>
      </c>
      <c r="K36">
        <v>684</v>
      </c>
      <c r="L36">
        <v>10479</v>
      </c>
      <c r="M36">
        <v>6953</v>
      </c>
      <c r="N36">
        <v>4300</v>
      </c>
      <c r="O36">
        <v>207</v>
      </c>
      <c r="P36">
        <v>360</v>
      </c>
      <c r="Q36">
        <v>3574</v>
      </c>
      <c r="R36">
        <v>41</v>
      </c>
      <c r="S36">
        <v>10617</v>
      </c>
      <c r="T36">
        <v>421</v>
      </c>
      <c r="U36">
        <v>2362</v>
      </c>
      <c r="V36">
        <v>5195</v>
      </c>
      <c r="W36" s="2">
        <v>0.15435403283369023</v>
      </c>
      <c r="X36" s="2">
        <v>9.3147751605995713E-2</v>
      </c>
      <c r="Y36" s="2">
        <v>0.19182726623840113</v>
      </c>
      <c r="Z36" s="2">
        <v>0.23175410421127765</v>
      </c>
      <c r="AA36" s="2">
        <v>5.5139186295503212E-2</v>
      </c>
      <c r="AB36" s="2">
        <v>3.881156316916488E-3</v>
      </c>
      <c r="AC36" s="2">
        <v>0.3101802284082798</v>
      </c>
      <c r="AD36" s="2">
        <v>0.10537116345467523</v>
      </c>
      <c r="AE36" s="2">
        <v>0.12844243792325055</v>
      </c>
      <c r="AF36" s="2">
        <v>0.87155756207674939</v>
      </c>
      <c r="AG36" s="2">
        <v>6.9660589891803763E-3</v>
      </c>
      <c r="AH36" s="2">
        <v>0.99303394101081965</v>
      </c>
      <c r="AI36" s="2">
        <v>6.1273851115291586E-2</v>
      </c>
      <c r="AJ36" s="2">
        <v>0.9387261488847084</v>
      </c>
      <c r="AK36" s="2">
        <v>1.3600525624178713E-2</v>
      </c>
      <c r="AL36" s="2">
        <v>2.3653088042049936E-2</v>
      </c>
      <c r="AM36" s="2">
        <v>0.23482260183968462</v>
      </c>
      <c r="AN36" s="2">
        <v>2.6938239159001315E-3</v>
      </c>
      <c r="AO36" s="2">
        <v>0.69756898817345603</v>
      </c>
      <c r="AP36" s="2">
        <v>2.7660972404730616E-2</v>
      </c>
    </row>
    <row r="37" spans="1:42" x14ac:dyDescent="0.35">
      <c r="A37" t="s">
        <v>133</v>
      </c>
      <c r="B37">
        <v>1328</v>
      </c>
      <c r="C37">
        <v>451</v>
      </c>
      <c r="D37">
        <v>789</v>
      </c>
      <c r="E37">
        <v>22</v>
      </c>
      <c r="F37">
        <v>66</v>
      </c>
      <c r="G37">
        <v>881</v>
      </c>
      <c r="H37">
        <v>226</v>
      </c>
      <c r="I37">
        <v>4</v>
      </c>
      <c r="J37">
        <v>217</v>
      </c>
      <c r="K37">
        <v>73</v>
      </c>
      <c r="L37">
        <v>822</v>
      </c>
      <c r="M37">
        <v>165</v>
      </c>
      <c r="N37">
        <v>268</v>
      </c>
      <c r="O37">
        <v>13</v>
      </c>
      <c r="P37">
        <v>22</v>
      </c>
      <c r="Q37">
        <v>124</v>
      </c>
      <c r="R37">
        <v>7</v>
      </c>
      <c r="S37">
        <v>889</v>
      </c>
      <c r="T37">
        <v>64</v>
      </c>
      <c r="U37">
        <v>65</v>
      </c>
      <c r="V37">
        <v>173</v>
      </c>
      <c r="W37" s="2">
        <v>4.9698795180722892E-2</v>
      </c>
      <c r="X37" s="2">
        <v>0.16340361445783133</v>
      </c>
      <c r="Y37" s="2">
        <v>0.20180722891566266</v>
      </c>
      <c r="Z37" s="2">
        <v>0.13027108433734941</v>
      </c>
      <c r="AA37" s="2">
        <v>1.6566265060240965E-2</v>
      </c>
      <c r="AB37" s="2">
        <v>3.0120481927710845E-3</v>
      </c>
      <c r="AC37" s="2">
        <v>0.12424698795180723</v>
      </c>
      <c r="AD37" s="2">
        <v>4.8945783132530118E-2</v>
      </c>
      <c r="AE37" s="2">
        <v>0.36370967741935484</v>
      </c>
      <c r="AF37" s="2">
        <v>0.63629032258064511</v>
      </c>
      <c r="AG37" s="2">
        <v>0.79584462511291776</v>
      </c>
      <c r="AH37" s="2">
        <v>0.20415537488708221</v>
      </c>
      <c r="AI37" s="2">
        <v>8.1564245810055863E-2</v>
      </c>
      <c r="AJ37" s="2">
        <v>0.91843575418994416</v>
      </c>
      <c r="AK37" s="2">
        <v>1.161751563896336E-2</v>
      </c>
      <c r="AL37" s="2">
        <v>1.9660411081322611E-2</v>
      </c>
      <c r="AM37" s="2">
        <v>0.11081322609472744</v>
      </c>
      <c r="AN37" s="2">
        <v>6.2555853440571943E-3</v>
      </c>
      <c r="AO37" s="2">
        <v>0.79445933869526364</v>
      </c>
      <c r="AP37" s="2">
        <v>5.7193923145665772E-2</v>
      </c>
    </row>
    <row r="38" spans="1:42" x14ac:dyDescent="0.35">
      <c r="A38" t="s">
        <v>123</v>
      </c>
      <c r="B38">
        <v>9</v>
      </c>
      <c r="C38">
        <v>0</v>
      </c>
      <c r="D38">
        <v>9</v>
      </c>
      <c r="E38">
        <v>0</v>
      </c>
      <c r="F38">
        <v>0</v>
      </c>
      <c r="G38">
        <v>0</v>
      </c>
      <c r="H38">
        <v>9</v>
      </c>
      <c r="I38">
        <v>0</v>
      </c>
      <c r="J38">
        <v>0</v>
      </c>
      <c r="K38">
        <v>0</v>
      </c>
      <c r="L38">
        <v>9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9</v>
      </c>
      <c r="T38">
        <v>0</v>
      </c>
      <c r="U38">
        <v>0</v>
      </c>
      <c r="V38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1</v>
      </c>
      <c r="AG38" s="2">
        <v>0</v>
      </c>
      <c r="AH38" s="2">
        <v>1</v>
      </c>
      <c r="AI38" s="2">
        <v>0</v>
      </c>
      <c r="AJ38" s="2">
        <v>1</v>
      </c>
      <c r="AK38" s="2">
        <v>0</v>
      </c>
      <c r="AL38" s="2">
        <v>0</v>
      </c>
      <c r="AM38" s="2">
        <v>0</v>
      </c>
      <c r="AN38" s="2">
        <v>0</v>
      </c>
      <c r="AO38" s="2">
        <v>1</v>
      </c>
      <c r="AP38" s="2">
        <v>0</v>
      </c>
    </row>
    <row r="39" spans="1:42" x14ac:dyDescent="0.35">
      <c r="A39" t="s">
        <v>124</v>
      </c>
      <c r="B39">
        <v>192</v>
      </c>
      <c r="C39">
        <v>37</v>
      </c>
      <c r="D39">
        <v>155</v>
      </c>
      <c r="E39">
        <v>0</v>
      </c>
      <c r="F39">
        <v>0</v>
      </c>
      <c r="G39">
        <v>22</v>
      </c>
      <c r="H39">
        <v>170</v>
      </c>
      <c r="I39">
        <v>0</v>
      </c>
      <c r="J39">
        <v>0</v>
      </c>
      <c r="K39">
        <v>9</v>
      </c>
      <c r="L39">
        <v>168</v>
      </c>
      <c r="M39">
        <v>15</v>
      </c>
      <c r="N39">
        <v>0</v>
      </c>
      <c r="O39">
        <v>0</v>
      </c>
      <c r="P39">
        <v>3</v>
      </c>
      <c r="Q39">
        <v>12</v>
      </c>
      <c r="R39">
        <v>0</v>
      </c>
      <c r="S39">
        <v>177</v>
      </c>
      <c r="T39">
        <v>0</v>
      </c>
      <c r="U39">
        <v>0</v>
      </c>
      <c r="V39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7.8125E-2</v>
      </c>
      <c r="AD39" s="2">
        <v>0</v>
      </c>
      <c r="AE39" s="2">
        <v>0.19270833333333334</v>
      </c>
      <c r="AF39" s="2">
        <v>0.80729166666666663</v>
      </c>
      <c r="AG39" s="2">
        <v>0.11458333333333333</v>
      </c>
      <c r="AH39" s="2">
        <v>0.88541666666666663</v>
      </c>
      <c r="AI39" s="2">
        <v>5.0847457627118647E-2</v>
      </c>
      <c r="AJ39" s="2">
        <v>0.94915254237288138</v>
      </c>
      <c r="AK39" s="2">
        <v>0</v>
      </c>
      <c r="AL39" s="2">
        <v>1.5625E-2</v>
      </c>
      <c r="AM39" s="2">
        <v>6.25E-2</v>
      </c>
      <c r="AN39" s="2">
        <v>0</v>
      </c>
      <c r="AO39" s="2">
        <v>0.921875</v>
      </c>
      <c r="AP39" s="2">
        <v>0</v>
      </c>
    </row>
    <row r="40" spans="1:42" x14ac:dyDescent="0.35">
      <c r="A40" t="s">
        <v>125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 s="2" t="s">
        <v>135</v>
      </c>
      <c r="X40" s="2" t="s">
        <v>135</v>
      </c>
      <c r="Y40" s="2" t="s">
        <v>135</v>
      </c>
      <c r="Z40" s="2" t="s">
        <v>135</v>
      </c>
      <c r="AA40" s="2" t="s">
        <v>135</v>
      </c>
      <c r="AB40" s="2" t="s">
        <v>135</v>
      </c>
      <c r="AC40" s="2" t="s">
        <v>135</v>
      </c>
      <c r="AD40" s="2" t="s">
        <v>135</v>
      </c>
      <c r="AE40" s="2" t="s">
        <v>135</v>
      </c>
      <c r="AF40" s="2" t="s">
        <v>135</v>
      </c>
      <c r="AG40" s="2" t="s">
        <v>135</v>
      </c>
      <c r="AH40" s="2" t="s">
        <v>135</v>
      </c>
      <c r="AI40" s="2" t="s">
        <v>135</v>
      </c>
      <c r="AJ40" s="2" t="s">
        <v>135</v>
      </c>
      <c r="AK40" s="2" t="s">
        <v>135</v>
      </c>
      <c r="AL40" s="2" t="s">
        <v>135</v>
      </c>
      <c r="AM40" s="2" t="s">
        <v>135</v>
      </c>
      <c r="AN40" s="2" t="s">
        <v>135</v>
      </c>
      <c r="AO40" s="2" t="s">
        <v>135</v>
      </c>
      <c r="AP40" s="2" t="s">
        <v>135</v>
      </c>
    </row>
    <row r="41" spans="1:42" x14ac:dyDescent="0.35">
      <c r="A41" t="s">
        <v>126</v>
      </c>
      <c r="B41">
        <v>122</v>
      </c>
      <c r="C41">
        <v>39</v>
      </c>
      <c r="D41">
        <v>83</v>
      </c>
      <c r="E41">
        <v>0</v>
      </c>
      <c r="F41">
        <v>0</v>
      </c>
      <c r="G41">
        <v>83</v>
      </c>
      <c r="H41">
        <v>39</v>
      </c>
      <c r="I41">
        <v>0</v>
      </c>
      <c r="J41">
        <v>0</v>
      </c>
      <c r="K41">
        <v>0</v>
      </c>
      <c r="L41">
        <v>122</v>
      </c>
      <c r="M41">
        <v>0</v>
      </c>
      <c r="N41">
        <v>0</v>
      </c>
      <c r="O41">
        <v>0</v>
      </c>
      <c r="P41">
        <v>0</v>
      </c>
      <c r="Q41">
        <v>52</v>
      </c>
      <c r="R41">
        <v>0</v>
      </c>
      <c r="S41">
        <v>70</v>
      </c>
      <c r="T41">
        <v>0</v>
      </c>
      <c r="U41">
        <v>0</v>
      </c>
      <c r="V41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0.31967213114754101</v>
      </c>
      <c r="AF41" s="2">
        <v>0.68032786885245899</v>
      </c>
      <c r="AG41" s="2">
        <v>0.68032786885245899</v>
      </c>
      <c r="AH41" s="2">
        <v>0.31967213114754101</v>
      </c>
      <c r="AI41" s="2">
        <v>0</v>
      </c>
      <c r="AJ41" s="2">
        <v>1</v>
      </c>
      <c r="AK41" s="2">
        <v>0</v>
      </c>
      <c r="AL41" s="2">
        <v>0</v>
      </c>
      <c r="AM41" s="2">
        <v>0.42622950819672129</v>
      </c>
      <c r="AN41" s="2">
        <v>0</v>
      </c>
      <c r="AO41" s="2">
        <v>0.57377049180327866</v>
      </c>
      <c r="AP41" s="2">
        <v>0</v>
      </c>
    </row>
    <row r="42" spans="1:42" x14ac:dyDescent="0.35">
      <c r="A42" t="s">
        <v>127</v>
      </c>
      <c r="B42">
        <v>2769</v>
      </c>
      <c r="C42">
        <v>1337</v>
      </c>
      <c r="D42">
        <v>1338</v>
      </c>
      <c r="E42">
        <v>25</v>
      </c>
      <c r="F42">
        <v>69</v>
      </c>
      <c r="G42">
        <v>2664</v>
      </c>
      <c r="H42">
        <v>39</v>
      </c>
      <c r="I42">
        <v>25</v>
      </c>
      <c r="J42">
        <v>41</v>
      </c>
      <c r="K42">
        <v>223</v>
      </c>
      <c r="L42">
        <v>2397</v>
      </c>
      <c r="M42">
        <v>86</v>
      </c>
      <c r="N42">
        <v>63</v>
      </c>
      <c r="O42">
        <v>155</v>
      </c>
      <c r="P42">
        <v>49</v>
      </c>
      <c r="Q42">
        <v>265</v>
      </c>
      <c r="R42">
        <v>3</v>
      </c>
      <c r="S42">
        <v>2004</v>
      </c>
      <c r="T42">
        <v>45</v>
      </c>
      <c r="U42">
        <v>62</v>
      </c>
      <c r="V42">
        <v>266</v>
      </c>
      <c r="W42" s="2">
        <v>2.4918743228602384E-2</v>
      </c>
      <c r="X42" s="2">
        <v>1.4806789454676778E-2</v>
      </c>
      <c r="Y42" s="2">
        <v>2.2751895991332611E-2</v>
      </c>
      <c r="Z42" s="2">
        <v>9.6063560852293242E-2</v>
      </c>
      <c r="AA42" s="2">
        <v>9.0285301552907194E-3</v>
      </c>
      <c r="AB42" s="2">
        <v>9.0285301552907194E-3</v>
      </c>
      <c r="AC42" s="2">
        <v>3.1058143734200072E-2</v>
      </c>
      <c r="AD42" s="2">
        <v>2.2390754785120981E-2</v>
      </c>
      <c r="AE42" s="2">
        <v>0.49981308411214953</v>
      </c>
      <c r="AF42" s="2">
        <v>0.50018691588785047</v>
      </c>
      <c r="AG42" s="2">
        <v>0.98557158712541626</v>
      </c>
      <c r="AH42" s="2">
        <v>1.4428412874583796E-2</v>
      </c>
      <c r="AI42" s="2">
        <v>8.5114503816793891E-2</v>
      </c>
      <c r="AJ42" s="2">
        <v>0.91488549618320614</v>
      </c>
      <c r="AK42" s="2">
        <v>6.1483538278460925E-2</v>
      </c>
      <c r="AL42" s="2">
        <v>1.943673145577152E-2</v>
      </c>
      <c r="AM42" s="2">
        <v>0.10511701705672352</v>
      </c>
      <c r="AN42" s="2">
        <v>1.1900039666798889E-3</v>
      </c>
      <c r="AO42" s="2">
        <v>0.79492264974216575</v>
      </c>
      <c r="AP42" s="2">
        <v>1.7850059500198336E-2</v>
      </c>
    </row>
  </sheetData>
  <sheetProtection algorithmName="SHA-512" hashValue="arrc0tX7NyO1l+mctzI5a1YYxTTM5+wx1qQbVXAvz+Oi5TTCWnHRWcl3x96QctIQJidCz7Ykf3rZqEsPdQcwYQ==" saltValue="umGn3YYFsP+Y9qyV1jY+9A==" spinCount="100000"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6A9D3-26B3-4B82-B11C-D34039613288}">
  <dimension ref="A1:AP42"/>
  <sheetViews>
    <sheetView zoomScale="70" zoomScaleNormal="70" workbookViewId="0">
      <selection activeCell="I32" sqref="I32"/>
    </sheetView>
  </sheetViews>
  <sheetFormatPr defaultRowHeight="14.5" x14ac:dyDescent="0.35"/>
  <cols>
    <col min="1" max="1" width="45.90625" bestFit="1" customWidth="1"/>
  </cols>
  <sheetData>
    <row r="1" spans="1:42" ht="101.5" x14ac:dyDescent="0.35">
      <c r="A1" s="3" t="s">
        <v>47</v>
      </c>
      <c r="B1" s="3" t="s">
        <v>5</v>
      </c>
      <c r="C1" s="3" t="s">
        <v>48</v>
      </c>
      <c r="D1" s="3" t="s">
        <v>49</v>
      </c>
      <c r="E1" s="3" t="s">
        <v>50</v>
      </c>
      <c r="F1" s="3" t="s">
        <v>51</v>
      </c>
      <c r="G1" s="3" t="s">
        <v>52</v>
      </c>
      <c r="H1" s="3" t="s">
        <v>53</v>
      </c>
      <c r="I1" s="3" t="s">
        <v>54</v>
      </c>
      <c r="J1" s="3" t="s">
        <v>55</v>
      </c>
      <c r="K1" s="3" t="s">
        <v>56</v>
      </c>
      <c r="L1" s="3" t="s">
        <v>57</v>
      </c>
      <c r="M1" s="3" t="s">
        <v>58</v>
      </c>
      <c r="N1" s="3" t="s">
        <v>59</v>
      </c>
      <c r="O1" s="3" t="s">
        <v>60</v>
      </c>
      <c r="P1" s="3" t="s">
        <v>61</v>
      </c>
      <c r="Q1" s="3" t="s">
        <v>62</v>
      </c>
      <c r="R1" s="3" t="s">
        <v>63</v>
      </c>
      <c r="S1" s="3" t="s">
        <v>64</v>
      </c>
      <c r="T1" s="3" t="s">
        <v>65</v>
      </c>
      <c r="U1" s="3" t="s">
        <v>66</v>
      </c>
      <c r="V1" s="3" t="s">
        <v>67</v>
      </c>
      <c r="W1" s="3" t="s">
        <v>68</v>
      </c>
      <c r="X1" s="3" t="s">
        <v>69</v>
      </c>
      <c r="Y1" s="3" t="s">
        <v>70</v>
      </c>
      <c r="Z1" s="3" t="s">
        <v>71</v>
      </c>
      <c r="AA1" s="3" t="s">
        <v>72</v>
      </c>
      <c r="AB1" s="4" t="s">
        <v>73</v>
      </c>
      <c r="AC1" s="4" t="s">
        <v>74</v>
      </c>
      <c r="AD1" s="4" t="s">
        <v>75</v>
      </c>
      <c r="AE1" s="4" t="s">
        <v>76</v>
      </c>
      <c r="AF1" s="4" t="s">
        <v>77</v>
      </c>
      <c r="AG1" s="4" t="s">
        <v>78</v>
      </c>
      <c r="AH1" s="4" t="s">
        <v>79</v>
      </c>
      <c r="AI1" s="4" t="s">
        <v>80</v>
      </c>
      <c r="AJ1" s="4" t="s">
        <v>81</v>
      </c>
      <c r="AK1" s="4" t="s">
        <v>82</v>
      </c>
      <c r="AL1" s="4" t="s">
        <v>83</v>
      </c>
      <c r="AM1" s="4" t="s">
        <v>84</v>
      </c>
      <c r="AN1" s="4" t="s">
        <v>85</v>
      </c>
      <c r="AO1" s="4" t="s">
        <v>86</v>
      </c>
      <c r="AP1" s="4" t="s">
        <v>87</v>
      </c>
    </row>
    <row r="2" spans="1:42" x14ac:dyDescent="0.35">
      <c r="A2" t="s">
        <v>88</v>
      </c>
      <c r="B2">
        <v>7114</v>
      </c>
      <c r="C2">
        <v>1526</v>
      </c>
      <c r="D2">
        <v>1853</v>
      </c>
      <c r="E2">
        <v>292</v>
      </c>
      <c r="F2">
        <v>3420</v>
      </c>
      <c r="G2">
        <v>553</v>
      </c>
      <c r="H2">
        <v>4383</v>
      </c>
      <c r="I2">
        <v>121</v>
      </c>
      <c r="J2">
        <v>2057</v>
      </c>
      <c r="K2">
        <v>244</v>
      </c>
      <c r="L2">
        <v>2331</v>
      </c>
      <c r="M2">
        <v>897</v>
      </c>
      <c r="N2">
        <v>3642</v>
      </c>
      <c r="O2">
        <v>49</v>
      </c>
      <c r="P2">
        <v>53</v>
      </c>
      <c r="Q2">
        <v>90</v>
      </c>
      <c r="R2">
        <v>11</v>
      </c>
      <c r="S2">
        <v>2637</v>
      </c>
      <c r="T2">
        <v>209</v>
      </c>
      <c r="U2">
        <v>672</v>
      </c>
      <c r="V2">
        <v>3488</v>
      </c>
      <c r="W2" s="2">
        <v>0.48074219848186672</v>
      </c>
      <c r="X2" s="2">
        <v>0.28914815856058479</v>
      </c>
      <c r="Y2" s="2">
        <v>0.51194827101490015</v>
      </c>
      <c r="Z2" s="2">
        <v>0.49030081529378688</v>
      </c>
      <c r="AA2" s="2">
        <v>4.10458251335395E-2</v>
      </c>
      <c r="AB2" s="2">
        <v>1.7008715209446162E-2</v>
      </c>
      <c r="AC2" s="2">
        <v>0.12608940118077031</v>
      </c>
      <c r="AD2" s="2">
        <v>9.4461624964858021E-2</v>
      </c>
      <c r="AE2" s="2">
        <v>0.45161290322580644</v>
      </c>
      <c r="AF2" s="2">
        <v>0.54838709677419351</v>
      </c>
      <c r="AG2" s="2">
        <v>0.11203403565640195</v>
      </c>
      <c r="AH2" s="2">
        <v>0.88796596434359809</v>
      </c>
      <c r="AI2" s="2">
        <v>9.4757281553398062E-2</v>
      </c>
      <c r="AJ2" s="2">
        <v>0.90524271844660198</v>
      </c>
      <c r="AK2" s="2">
        <v>1.6070842899311249E-2</v>
      </c>
      <c r="AL2" s="2">
        <v>1.7382748442112166E-2</v>
      </c>
      <c r="AM2" s="2">
        <v>2.9517874713020663E-2</v>
      </c>
      <c r="AN2" s="2">
        <v>3.6077402427025255E-3</v>
      </c>
      <c r="AO2" s="2">
        <v>0.86487372909150539</v>
      </c>
      <c r="AP2" s="2">
        <v>6.8547064611347977E-2</v>
      </c>
    </row>
    <row r="3" spans="1:42" x14ac:dyDescent="0.35">
      <c r="A3" t="s">
        <v>89</v>
      </c>
      <c r="B3">
        <v>1866</v>
      </c>
      <c r="C3">
        <v>602</v>
      </c>
      <c r="D3">
        <v>800</v>
      </c>
      <c r="E3">
        <v>191</v>
      </c>
      <c r="F3">
        <v>266</v>
      </c>
      <c r="G3">
        <v>0</v>
      </c>
      <c r="H3">
        <v>1114</v>
      </c>
      <c r="I3">
        <v>0</v>
      </c>
      <c r="J3">
        <v>752</v>
      </c>
      <c r="K3">
        <v>46</v>
      </c>
      <c r="L3">
        <v>1120</v>
      </c>
      <c r="M3">
        <v>426</v>
      </c>
      <c r="N3">
        <v>274</v>
      </c>
      <c r="O3">
        <v>41</v>
      </c>
      <c r="P3">
        <v>20</v>
      </c>
      <c r="Q3">
        <v>75</v>
      </c>
      <c r="R3">
        <v>6</v>
      </c>
      <c r="S3">
        <v>1159</v>
      </c>
      <c r="T3">
        <v>36</v>
      </c>
      <c r="U3">
        <v>332</v>
      </c>
      <c r="V3">
        <v>262</v>
      </c>
      <c r="W3" s="2">
        <v>0.14255091103965703</v>
      </c>
      <c r="X3" s="2">
        <v>0.40300107181136119</v>
      </c>
      <c r="Y3" s="2">
        <v>0.14683815648445875</v>
      </c>
      <c r="Z3" s="2">
        <v>0.14040728831725616</v>
      </c>
      <c r="AA3" s="2">
        <v>0.10235798499464094</v>
      </c>
      <c r="AB3" s="2">
        <v>0</v>
      </c>
      <c r="AC3" s="2">
        <v>0.22829581993569131</v>
      </c>
      <c r="AD3" s="2">
        <v>0.17792068595927116</v>
      </c>
      <c r="AE3" s="2">
        <v>0.42938659058487877</v>
      </c>
      <c r="AF3" s="2">
        <v>0.57061340941512129</v>
      </c>
      <c r="AG3" s="2">
        <v>0</v>
      </c>
      <c r="AH3" s="2">
        <v>1</v>
      </c>
      <c r="AI3" s="2">
        <v>3.9451114922813037E-2</v>
      </c>
      <c r="AJ3" s="2">
        <v>0.96054888507718694</v>
      </c>
      <c r="AK3" s="2">
        <v>3.0665669409124907E-2</v>
      </c>
      <c r="AL3" s="2">
        <v>1.4958863126402393E-2</v>
      </c>
      <c r="AM3" s="2">
        <v>5.6095736724008978E-2</v>
      </c>
      <c r="AN3" s="2">
        <v>4.4876589379207179E-3</v>
      </c>
      <c r="AO3" s="2">
        <v>0.86686611817501869</v>
      </c>
      <c r="AP3" s="2">
        <v>2.6925953627524309E-2</v>
      </c>
    </row>
    <row r="4" spans="1:42" x14ac:dyDescent="0.35">
      <c r="A4" t="s">
        <v>90</v>
      </c>
      <c r="B4">
        <v>8093</v>
      </c>
      <c r="C4">
        <v>526</v>
      </c>
      <c r="D4">
        <v>2534</v>
      </c>
      <c r="E4">
        <v>204</v>
      </c>
      <c r="F4">
        <v>4815</v>
      </c>
      <c r="G4">
        <v>24</v>
      </c>
      <c r="H4">
        <v>3861</v>
      </c>
      <c r="I4">
        <v>0</v>
      </c>
      <c r="J4">
        <v>4208</v>
      </c>
      <c r="K4">
        <v>50</v>
      </c>
      <c r="L4">
        <v>2445</v>
      </c>
      <c r="M4">
        <v>669</v>
      </c>
      <c r="N4">
        <v>4929</v>
      </c>
      <c r="O4">
        <v>34</v>
      </c>
      <c r="P4">
        <v>32</v>
      </c>
      <c r="Q4">
        <v>83</v>
      </c>
      <c r="R4">
        <v>3</v>
      </c>
      <c r="S4">
        <v>2671</v>
      </c>
      <c r="T4">
        <v>54</v>
      </c>
      <c r="U4">
        <v>419</v>
      </c>
      <c r="V4">
        <v>4824</v>
      </c>
      <c r="W4" s="2">
        <v>0.59495860620289143</v>
      </c>
      <c r="X4" s="2">
        <v>0.51995551711355492</v>
      </c>
      <c r="Y4" s="2">
        <v>0.60904485357716542</v>
      </c>
      <c r="Z4" s="2">
        <v>0.59607067836401828</v>
      </c>
      <c r="AA4" s="2">
        <v>2.5206968985543064E-2</v>
      </c>
      <c r="AB4" s="2">
        <v>0</v>
      </c>
      <c r="AC4" s="2">
        <v>8.266403064376622E-2</v>
      </c>
      <c r="AD4" s="2">
        <v>5.1773137279130112E-2</v>
      </c>
      <c r="AE4" s="2">
        <v>0.17189542483660131</v>
      </c>
      <c r="AF4" s="2">
        <v>0.82810457516339864</v>
      </c>
      <c r="AG4" s="2">
        <v>6.1776061776061776E-3</v>
      </c>
      <c r="AH4" s="2">
        <v>0.99382239382239379</v>
      </c>
      <c r="AI4" s="2">
        <v>2.004008016032064E-2</v>
      </c>
      <c r="AJ4" s="2">
        <v>0.97995991983967934</v>
      </c>
      <c r="AK4" s="2">
        <v>1.1817865832464372E-2</v>
      </c>
      <c r="AL4" s="2">
        <v>1.1122697254084116E-2</v>
      </c>
      <c r="AM4" s="2">
        <v>2.8849496002780674E-2</v>
      </c>
      <c r="AN4" s="2">
        <v>1.0427528675703858E-3</v>
      </c>
      <c r="AO4" s="2">
        <v>0.92839763642683348</v>
      </c>
      <c r="AP4" s="2">
        <v>1.8769551616266946E-2</v>
      </c>
    </row>
    <row r="5" spans="1:42" x14ac:dyDescent="0.35">
      <c r="A5" t="s">
        <v>91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 s="2" t="s">
        <v>135</v>
      </c>
      <c r="X5" s="2" t="s">
        <v>135</v>
      </c>
      <c r="Y5" s="2" t="s">
        <v>135</v>
      </c>
      <c r="Z5" s="2" t="s">
        <v>135</v>
      </c>
      <c r="AA5" s="2" t="s">
        <v>135</v>
      </c>
      <c r="AB5" s="2" t="s">
        <v>135</v>
      </c>
      <c r="AC5" s="2" t="s">
        <v>135</v>
      </c>
      <c r="AD5" s="2" t="s">
        <v>135</v>
      </c>
      <c r="AE5" s="2" t="s">
        <v>135</v>
      </c>
      <c r="AF5" s="2" t="s">
        <v>135</v>
      </c>
      <c r="AG5" s="2" t="s">
        <v>135</v>
      </c>
      <c r="AH5" s="2" t="s">
        <v>135</v>
      </c>
      <c r="AI5" s="2" t="s">
        <v>135</v>
      </c>
      <c r="AJ5" s="2" t="s">
        <v>135</v>
      </c>
      <c r="AK5" s="2" t="s">
        <v>135</v>
      </c>
      <c r="AL5" s="2" t="s">
        <v>135</v>
      </c>
      <c r="AM5" s="2" t="s">
        <v>135</v>
      </c>
      <c r="AN5" s="2" t="s">
        <v>135</v>
      </c>
      <c r="AO5" s="2" t="s">
        <v>135</v>
      </c>
      <c r="AP5" s="2" t="s">
        <v>135</v>
      </c>
    </row>
    <row r="6" spans="1:42" x14ac:dyDescent="0.35">
      <c r="A6" t="s">
        <v>1</v>
      </c>
      <c r="B6">
        <v>748</v>
      </c>
      <c r="C6">
        <v>175</v>
      </c>
      <c r="D6">
        <v>178</v>
      </c>
      <c r="E6">
        <v>55</v>
      </c>
      <c r="F6">
        <v>339</v>
      </c>
      <c r="G6">
        <v>0</v>
      </c>
      <c r="H6">
        <v>310</v>
      </c>
      <c r="I6">
        <v>0</v>
      </c>
      <c r="J6">
        <v>438</v>
      </c>
      <c r="K6">
        <v>5</v>
      </c>
      <c r="L6">
        <v>224</v>
      </c>
      <c r="M6">
        <v>121</v>
      </c>
      <c r="N6">
        <v>398</v>
      </c>
      <c r="O6">
        <v>3</v>
      </c>
      <c r="P6">
        <v>2</v>
      </c>
      <c r="Q6">
        <v>2</v>
      </c>
      <c r="R6">
        <v>0</v>
      </c>
      <c r="S6">
        <v>256</v>
      </c>
      <c r="T6">
        <v>2</v>
      </c>
      <c r="U6">
        <v>110</v>
      </c>
      <c r="V6">
        <v>377</v>
      </c>
      <c r="W6" s="2">
        <v>0.4532085561497326</v>
      </c>
      <c r="X6" s="2">
        <v>0.58556149732620322</v>
      </c>
      <c r="Y6" s="2">
        <v>0.53208556149732622</v>
      </c>
      <c r="Z6" s="2">
        <v>0.50401069518716579</v>
      </c>
      <c r="AA6" s="2">
        <v>7.3529411764705885E-2</v>
      </c>
      <c r="AB6" s="2">
        <v>0</v>
      </c>
      <c r="AC6" s="2">
        <v>0.16176470588235295</v>
      </c>
      <c r="AD6" s="2">
        <v>0.14705882352941177</v>
      </c>
      <c r="AE6" s="2">
        <v>0.49575070821529743</v>
      </c>
      <c r="AF6" s="2">
        <v>0.50424929178470257</v>
      </c>
      <c r="AG6" s="2">
        <v>0</v>
      </c>
      <c r="AH6" s="2">
        <v>1</v>
      </c>
      <c r="AI6" s="2">
        <v>2.1834061135371178E-2</v>
      </c>
      <c r="AJ6" s="2">
        <v>0.97816593886462877</v>
      </c>
      <c r="AK6" s="2">
        <v>1.1320754716981131E-2</v>
      </c>
      <c r="AL6" s="2">
        <v>7.5471698113207548E-3</v>
      </c>
      <c r="AM6" s="2">
        <v>7.5471698113207548E-3</v>
      </c>
      <c r="AN6" s="2">
        <v>0</v>
      </c>
      <c r="AO6" s="2">
        <v>0.96603773584905661</v>
      </c>
      <c r="AP6" s="2">
        <v>7.5471698113207548E-3</v>
      </c>
    </row>
    <row r="7" spans="1:42" x14ac:dyDescent="0.35">
      <c r="A7" t="s">
        <v>92</v>
      </c>
      <c r="B7">
        <v>8150</v>
      </c>
      <c r="C7">
        <v>2314</v>
      </c>
      <c r="D7">
        <v>906</v>
      </c>
      <c r="E7">
        <v>639</v>
      </c>
      <c r="F7">
        <v>4283</v>
      </c>
      <c r="G7">
        <v>0</v>
      </c>
      <c r="H7">
        <v>5097</v>
      </c>
      <c r="I7">
        <v>66</v>
      </c>
      <c r="J7">
        <v>2987</v>
      </c>
      <c r="K7">
        <v>47</v>
      </c>
      <c r="L7">
        <v>1428</v>
      </c>
      <c r="M7">
        <v>1512</v>
      </c>
      <c r="N7">
        <v>5163</v>
      </c>
      <c r="O7">
        <v>43</v>
      </c>
      <c r="P7">
        <v>23</v>
      </c>
      <c r="Q7">
        <v>56</v>
      </c>
      <c r="R7">
        <v>7</v>
      </c>
      <c r="S7">
        <v>2961</v>
      </c>
      <c r="T7">
        <v>211</v>
      </c>
      <c r="U7">
        <v>884</v>
      </c>
      <c r="V7">
        <v>4007</v>
      </c>
      <c r="W7" s="2">
        <v>0.52552147239263802</v>
      </c>
      <c r="X7" s="2">
        <v>0.3665030674846626</v>
      </c>
      <c r="Y7" s="2">
        <v>0.63349693251533745</v>
      </c>
      <c r="Z7" s="2">
        <v>0.49165644171779144</v>
      </c>
      <c r="AA7" s="2">
        <v>7.8404907975460125E-2</v>
      </c>
      <c r="AB7" s="2">
        <v>8.0981595092024534E-3</v>
      </c>
      <c r="AC7" s="2">
        <v>0.18552147239263803</v>
      </c>
      <c r="AD7" s="2">
        <v>0.10846625766871165</v>
      </c>
      <c r="AE7" s="2">
        <v>0.7186335403726708</v>
      </c>
      <c r="AF7" s="2">
        <v>0.2813664596273292</v>
      </c>
      <c r="AG7" s="2">
        <v>0</v>
      </c>
      <c r="AH7" s="2">
        <v>1</v>
      </c>
      <c r="AI7" s="2">
        <v>3.1864406779661014E-2</v>
      </c>
      <c r="AJ7" s="2">
        <v>0.96813559322033893</v>
      </c>
      <c r="AK7" s="2">
        <v>1.302635564980309E-2</v>
      </c>
      <c r="AL7" s="2">
        <v>6.9675855801272345E-3</v>
      </c>
      <c r="AM7" s="2">
        <v>1.6964556195092396E-2</v>
      </c>
      <c r="AN7" s="2">
        <v>2.1205695243865495E-3</v>
      </c>
      <c r="AO7" s="2">
        <v>0.89700090881551042</v>
      </c>
      <c r="AP7" s="2">
        <v>6.3920024235080281E-2</v>
      </c>
    </row>
    <row r="8" spans="1:42" x14ac:dyDescent="0.35">
      <c r="A8" t="s">
        <v>93</v>
      </c>
      <c r="B8">
        <v>2295</v>
      </c>
      <c r="C8">
        <v>589</v>
      </c>
      <c r="D8">
        <v>420</v>
      </c>
      <c r="E8">
        <v>174</v>
      </c>
      <c r="F8">
        <v>1109</v>
      </c>
      <c r="G8">
        <v>44</v>
      </c>
      <c r="H8">
        <v>764</v>
      </c>
      <c r="I8">
        <v>0</v>
      </c>
      <c r="J8">
        <v>1487</v>
      </c>
      <c r="K8">
        <v>25</v>
      </c>
      <c r="L8">
        <v>629</v>
      </c>
      <c r="M8">
        <v>323</v>
      </c>
      <c r="N8">
        <v>1318</v>
      </c>
      <c r="O8">
        <v>10</v>
      </c>
      <c r="P8">
        <v>6</v>
      </c>
      <c r="Q8">
        <v>19</v>
      </c>
      <c r="R8">
        <v>3</v>
      </c>
      <c r="S8">
        <v>836</v>
      </c>
      <c r="T8">
        <v>79</v>
      </c>
      <c r="U8">
        <v>209</v>
      </c>
      <c r="V8">
        <v>1145</v>
      </c>
      <c r="W8" s="2">
        <v>0.48322440087145968</v>
      </c>
      <c r="X8" s="2">
        <v>0.64793028322440083</v>
      </c>
      <c r="Y8" s="2">
        <v>0.57429193899782138</v>
      </c>
      <c r="Z8" s="2">
        <v>0.4989106753812636</v>
      </c>
      <c r="AA8" s="2">
        <v>7.5816993464052282E-2</v>
      </c>
      <c r="AB8" s="2">
        <v>0</v>
      </c>
      <c r="AC8" s="2">
        <v>0.14074074074074075</v>
      </c>
      <c r="AD8" s="2">
        <v>9.1067538126361661E-2</v>
      </c>
      <c r="AE8" s="2">
        <v>0.5837462834489594</v>
      </c>
      <c r="AF8" s="2">
        <v>0.41625371655104065</v>
      </c>
      <c r="AG8" s="2">
        <v>5.4455445544554455E-2</v>
      </c>
      <c r="AH8" s="2">
        <v>0.9455445544554455</v>
      </c>
      <c r="AI8" s="2">
        <v>3.82262996941896E-2</v>
      </c>
      <c r="AJ8" s="2">
        <v>0.96177370030581044</v>
      </c>
      <c r="AK8" s="2">
        <v>1.049317943336831E-2</v>
      </c>
      <c r="AL8" s="2">
        <v>6.2959076600209865E-3</v>
      </c>
      <c r="AM8" s="2">
        <v>1.993704092339979E-2</v>
      </c>
      <c r="AN8" s="2">
        <v>3.1479538300104933E-3</v>
      </c>
      <c r="AO8" s="2">
        <v>0.87722980062959077</v>
      </c>
      <c r="AP8" s="2">
        <v>8.2896117523609647E-2</v>
      </c>
    </row>
    <row r="9" spans="1:42" x14ac:dyDescent="0.35">
      <c r="A9" t="s">
        <v>94</v>
      </c>
      <c r="B9">
        <v>1635</v>
      </c>
      <c r="C9">
        <v>602</v>
      </c>
      <c r="D9">
        <v>340</v>
      </c>
      <c r="E9">
        <v>155</v>
      </c>
      <c r="F9">
        <v>535</v>
      </c>
      <c r="G9">
        <v>0</v>
      </c>
      <c r="H9">
        <v>1363</v>
      </c>
      <c r="I9">
        <v>0</v>
      </c>
      <c r="J9">
        <v>272</v>
      </c>
      <c r="K9">
        <v>22</v>
      </c>
      <c r="L9">
        <v>782</v>
      </c>
      <c r="M9">
        <v>289</v>
      </c>
      <c r="N9">
        <v>542</v>
      </c>
      <c r="O9">
        <v>4</v>
      </c>
      <c r="P9">
        <v>8</v>
      </c>
      <c r="Q9">
        <v>8</v>
      </c>
      <c r="R9">
        <v>0</v>
      </c>
      <c r="S9">
        <v>803</v>
      </c>
      <c r="T9">
        <v>5</v>
      </c>
      <c r="U9">
        <v>245</v>
      </c>
      <c r="V9">
        <v>568</v>
      </c>
      <c r="W9" s="2">
        <v>0.327217125382263</v>
      </c>
      <c r="X9" s="2">
        <v>0.16636085626911315</v>
      </c>
      <c r="Y9" s="2">
        <v>0.33149847094801221</v>
      </c>
      <c r="Z9" s="2">
        <v>0.34740061162079511</v>
      </c>
      <c r="AA9" s="2">
        <v>9.480122324159021E-2</v>
      </c>
      <c r="AB9" s="2">
        <v>0</v>
      </c>
      <c r="AC9" s="2">
        <v>0.17675840978593271</v>
      </c>
      <c r="AD9" s="2">
        <v>0.14984709480122324</v>
      </c>
      <c r="AE9" s="2">
        <v>0.63906581740976642</v>
      </c>
      <c r="AF9" s="2">
        <v>0.36093418259023352</v>
      </c>
      <c r="AG9" s="2">
        <v>0</v>
      </c>
      <c r="AH9" s="2">
        <v>1</v>
      </c>
      <c r="AI9" s="2">
        <v>2.736318407960199E-2</v>
      </c>
      <c r="AJ9" s="2">
        <v>0.97263681592039797</v>
      </c>
      <c r="AK9" s="2">
        <v>4.830917874396135E-3</v>
      </c>
      <c r="AL9" s="2">
        <v>9.6618357487922701E-3</v>
      </c>
      <c r="AM9" s="2">
        <v>9.6618357487922701E-3</v>
      </c>
      <c r="AN9" s="2">
        <v>0</v>
      </c>
      <c r="AO9" s="2">
        <v>0.96980676328502413</v>
      </c>
      <c r="AP9" s="2">
        <v>6.038647342995169E-3</v>
      </c>
    </row>
    <row r="10" spans="1:42" x14ac:dyDescent="0.35">
      <c r="A10" t="s">
        <v>95</v>
      </c>
      <c r="B10">
        <v>1890</v>
      </c>
      <c r="C10">
        <v>700</v>
      </c>
      <c r="D10">
        <v>784</v>
      </c>
      <c r="E10">
        <v>150</v>
      </c>
      <c r="F10">
        <v>251</v>
      </c>
      <c r="G10">
        <v>0</v>
      </c>
      <c r="H10">
        <v>1133</v>
      </c>
      <c r="I10">
        <v>0</v>
      </c>
      <c r="J10">
        <v>757</v>
      </c>
      <c r="K10">
        <v>57</v>
      </c>
      <c r="L10">
        <v>1214</v>
      </c>
      <c r="M10">
        <v>370</v>
      </c>
      <c r="N10">
        <v>249</v>
      </c>
      <c r="O10">
        <v>33</v>
      </c>
      <c r="P10">
        <v>17</v>
      </c>
      <c r="Q10">
        <v>61</v>
      </c>
      <c r="R10">
        <v>3</v>
      </c>
      <c r="S10">
        <v>1254</v>
      </c>
      <c r="T10">
        <v>24</v>
      </c>
      <c r="U10">
        <v>275</v>
      </c>
      <c r="V10">
        <v>270</v>
      </c>
      <c r="W10" s="2">
        <v>0.13280423280423281</v>
      </c>
      <c r="X10" s="2">
        <v>0.40052910052910051</v>
      </c>
      <c r="Y10" s="2">
        <v>0.13174603174603175</v>
      </c>
      <c r="Z10" s="2">
        <v>0.14285714285714285</v>
      </c>
      <c r="AA10" s="2">
        <v>7.9365079365079361E-2</v>
      </c>
      <c r="AB10" s="2">
        <v>0</v>
      </c>
      <c r="AC10" s="2">
        <v>0.19576719576719576</v>
      </c>
      <c r="AD10" s="2">
        <v>0.14550264550264549</v>
      </c>
      <c r="AE10" s="2">
        <v>0.47169811320754718</v>
      </c>
      <c r="AF10" s="2">
        <v>0.52830188679245282</v>
      </c>
      <c r="AG10" s="2">
        <v>0</v>
      </c>
      <c r="AH10" s="2">
        <v>1</v>
      </c>
      <c r="AI10" s="2">
        <v>4.4846577498033044E-2</v>
      </c>
      <c r="AJ10" s="2">
        <v>0.955153422501967</v>
      </c>
      <c r="AK10" s="2">
        <v>2.3706896551724137E-2</v>
      </c>
      <c r="AL10" s="2">
        <v>1.221264367816092E-2</v>
      </c>
      <c r="AM10" s="2">
        <v>4.3821839080459772E-2</v>
      </c>
      <c r="AN10" s="2">
        <v>2.1551724137931034E-3</v>
      </c>
      <c r="AO10" s="2">
        <v>0.90086206896551724</v>
      </c>
      <c r="AP10" s="2">
        <v>1.7241379310344827E-2</v>
      </c>
    </row>
    <row r="11" spans="1:42" x14ac:dyDescent="0.35">
      <c r="A11" t="s">
        <v>128</v>
      </c>
      <c r="B11">
        <v>549</v>
      </c>
      <c r="C11">
        <v>170</v>
      </c>
      <c r="D11">
        <v>197</v>
      </c>
      <c r="E11">
        <v>174</v>
      </c>
      <c r="F11">
        <v>5</v>
      </c>
      <c r="G11">
        <v>0</v>
      </c>
      <c r="H11">
        <v>544</v>
      </c>
      <c r="I11">
        <v>0</v>
      </c>
      <c r="J11">
        <v>5</v>
      </c>
      <c r="K11">
        <v>6</v>
      </c>
      <c r="L11">
        <v>391</v>
      </c>
      <c r="M11">
        <v>147</v>
      </c>
      <c r="N11">
        <v>5</v>
      </c>
      <c r="O11">
        <v>5</v>
      </c>
      <c r="P11">
        <v>0</v>
      </c>
      <c r="Q11">
        <v>1</v>
      </c>
      <c r="R11">
        <v>0</v>
      </c>
      <c r="S11">
        <v>347</v>
      </c>
      <c r="T11">
        <v>2</v>
      </c>
      <c r="U11">
        <v>97</v>
      </c>
      <c r="V11">
        <v>101</v>
      </c>
      <c r="W11" s="2">
        <v>9.1074681238615673E-3</v>
      </c>
      <c r="X11" s="2">
        <v>9.1074681238615673E-3</v>
      </c>
      <c r="Y11" s="2">
        <v>9.1074681238615673E-3</v>
      </c>
      <c r="Z11" s="2">
        <v>0.18397085610200364</v>
      </c>
      <c r="AA11" s="2">
        <v>0.31693989071038253</v>
      </c>
      <c r="AB11" s="2">
        <v>0</v>
      </c>
      <c r="AC11" s="2">
        <v>0.26775956284153007</v>
      </c>
      <c r="AD11" s="2">
        <v>0.1766848816029144</v>
      </c>
      <c r="AE11" s="2">
        <v>0.46321525885558584</v>
      </c>
      <c r="AF11" s="2">
        <v>0.53678474114441421</v>
      </c>
      <c r="AG11" s="2">
        <v>0</v>
      </c>
      <c r="AH11" s="2">
        <v>1</v>
      </c>
      <c r="AI11" s="2">
        <v>1.5113350125944584E-2</v>
      </c>
      <c r="AJ11" s="2">
        <v>0.98488664987405539</v>
      </c>
      <c r="AK11" s="2">
        <v>1.4084507042253521E-2</v>
      </c>
      <c r="AL11" s="2">
        <v>0</v>
      </c>
      <c r="AM11" s="2">
        <v>2.8169014084507044E-3</v>
      </c>
      <c r="AN11" s="2">
        <v>0</v>
      </c>
      <c r="AO11" s="2">
        <v>0.9774647887323944</v>
      </c>
      <c r="AP11" s="2">
        <v>5.6338028169014088E-3</v>
      </c>
    </row>
    <row r="12" spans="1:42" x14ac:dyDescent="0.35">
      <c r="A12" t="s">
        <v>96</v>
      </c>
      <c r="B12">
        <v>498</v>
      </c>
      <c r="C12">
        <v>13</v>
      </c>
      <c r="D12">
        <v>17</v>
      </c>
      <c r="E12">
        <v>0</v>
      </c>
      <c r="F12">
        <v>468</v>
      </c>
      <c r="G12">
        <v>0</v>
      </c>
      <c r="H12">
        <v>0</v>
      </c>
      <c r="I12">
        <v>0</v>
      </c>
      <c r="J12">
        <v>498</v>
      </c>
      <c r="K12">
        <v>0</v>
      </c>
      <c r="L12">
        <v>11</v>
      </c>
      <c r="M12">
        <v>15</v>
      </c>
      <c r="N12">
        <v>472</v>
      </c>
      <c r="O12">
        <v>0</v>
      </c>
      <c r="P12">
        <v>1</v>
      </c>
      <c r="Q12">
        <v>1</v>
      </c>
      <c r="R12">
        <v>1</v>
      </c>
      <c r="S12">
        <v>24</v>
      </c>
      <c r="T12">
        <v>1</v>
      </c>
      <c r="U12">
        <v>0</v>
      </c>
      <c r="V12">
        <v>472</v>
      </c>
      <c r="W12" s="2">
        <v>0.93975903614457834</v>
      </c>
      <c r="X12" s="2">
        <v>1</v>
      </c>
      <c r="Y12" s="2">
        <v>0.94779116465863456</v>
      </c>
      <c r="Z12" s="2">
        <v>0.94779116465863456</v>
      </c>
      <c r="AA12" s="2">
        <v>0</v>
      </c>
      <c r="AB12" s="2">
        <v>0</v>
      </c>
      <c r="AC12" s="2">
        <v>3.0120481927710843E-2</v>
      </c>
      <c r="AD12" s="2">
        <v>0</v>
      </c>
      <c r="AE12" s="2">
        <v>0.43333333333333335</v>
      </c>
      <c r="AF12" s="2">
        <v>0.56666666666666665</v>
      </c>
      <c r="AG12" s="2" t="s">
        <v>135</v>
      </c>
      <c r="AH12" s="2" t="s">
        <v>135</v>
      </c>
      <c r="AI12" s="2">
        <v>0</v>
      </c>
      <c r="AJ12" s="2">
        <v>1</v>
      </c>
      <c r="AK12" s="2">
        <v>0</v>
      </c>
      <c r="AL12" s="2">
        <v>3.5714285714285712E-2</v>
      </c>
      <c r="AM12" s="2">
        <v>3.5714285714285712E-2</v>
      </c>
      <c r="AN12" s="2">
        <v>3.5714285714285712E-2</v>
      </c>
      <c r="AO12" s="2">
        <v>0.8571428571428571</v>
      </c>
      <c r="AP12" s="2">
        <v>3.5714285714285712E-2</v>
      </c>
    </row>
    <row r="13" spans="1:42" x14ac:dyDescent="0.35">
      <c r="A13" t="s">
        <v>97</v>
      </c>
      <c r="B13">
        <v>2599</v>
      </c>
      <c r="C13">
        <v>819</v>
      </c>
      <c r="D13">
        <v>945</v>
      </c>
      <c r="E13">
        <v>233</v>
      </c>
      <c r="F13">
        <v>594</v>
      </c>
      <c r="G13">
        <v>35</v>
      </c>
      <c r="H13">
        <v>1753</v>
      </c>
      <c r="I13">
        <v>0</v>
      </c>
      <c r="J13">
        <v>811</v>
      </c>
      <c r="K13">
        <v>79</v>
      </c>
      <c r="L13">
        <v>1226</v>
      </c>
      <c r="M13">
        <v>484</v>
      </c>
      <c r="N13">
        <v>810</v>
      </c>
      <c r="O13">
        <v>39</v>
      </c>
      <c r="P13">
        <v>35</v>
      </c>
      <c r="Q13">
        <v>145</v>
      </c>
      <c r="R13">
        <v>8</v>
      </c>
      <c r="S13">
        <v>1389</v>
      </c>
      <c r="T13">
        <v>26</v>
      </c>
      <c r="U13">
        <v>313</v>
      </c>
      <c r="V13">
        <v>692</v>
      </c>
      <c r="W13" s="2">
        <v>0.22854944209311273</v>
      </c>
      <c r="X13" s="2">
        <v>0.31204309349749904</v>
      </c>
      <c r="Y13" s="2">
        <v>0.31165833012697192</v>
      </c>
      <c r="Z13" s="2">
        <v>0.26625625240477108</v>
      </c>
      <c r="AA13" s="2">
        <v>8.9649865332820322E-2</v>
      </c>
      <c r="AB13" s="2">
        <v>0</v>
      </c>
      <c r="AC13" s="2">
        <v>0.1862254713351289</v>
      </c>
      <c r="AD13" s="2">
        <v>0.12043093497499038</v>
      </c>
      <c r="AE13" s="2">
        <v>0.4642857142857143</v>
      </c>
      <c r="AF13" s="2">
        <v>0.5357142857142857</v>
      </c>
      <c r="AG13" s="2">
        <v>1.9574944071588368E-2</v>
      </c>
      <c r="AH13" s="2">
        <v>0.98042505592841167</v>
      </c>
      <c r="AI13" s="2">
        <v>6.0536398467432952E-2</v>
      </c>
      <c r="AJ13" s="2">
        <v>0.93946360153256703</v>
      </c>
      <c r="AK13" s="2">
        <v>2.3751522533495738E-2</v>
      </c>
      <c r="AL13" s="2">
        <v>2.1315468940316686E-2</v>
      </c>
      <c r="AM13" s="2">
        <v>8.8306942752740564E-2</v>
      </c>
      <c r="AN13" s="2">
        <v>4.8721071863580996E-3</v>
      </c>
      <c r="AO13" s="2">
        <v>0.84591961023142515</v>
      </c>
      <c r="AP13" s="2">
        <v>1.5834348355663823E-2</v>
      </c>
    </row>
    <row r="14" spans="1:42" x14ac:dyDescent="0.35">
      <c r="A14" t="s">
        <v>98</v>
      </c>
      <c r="B14">
        <v>1963</v>
      </c>
      <c r="C14">
        <v>474</v>
      </c>
      <c r="D14">
        <v>1159</v>
      </c>
      <c r="E14">
        <v>60</v>
      </c>
      <c r="F14">
        <v>258</v>
      </c>
      <c r="G14">
        <v>39</v>
      </c>
      <c r="H14">
        <v>1665</v>
      </c>
      <c r="I14">
        <v>46</v>
      </c>
      <c r="J14">
        <v>213</v>
      </c>
      <c r="K14">
        <v>91</v>
      </c>
      <c r="L14">
        <v>1198</v>
      </c>
      <c r="M14">
        <v>341</v>
      </c>
      <c r="N14">
        <v>333</v>
      </c>
      <c r="O14">
        <v>21</v>
      </c>
      <c r="P14">
        <v>30</v>
      </c>
      <c r="Q14">
        <v>452</v>
      </c>
      <c r="R14">
        <v>23</v>
      </c>
      <c r="S14">
        <v>987</v>
      </c>
      <c r="T14">
        <v>40</v>
      </c>
      <c r="U14">
        <v>149</v>
      </c>
      <c r="V14">
        <v>313</v>
      </c>
      <c r="W14" s="2">
        <v>0.13143148242485991</v>
      </c>
      <c r="X14" s="2">
        <v>0.10850738665308202</v>
      </c>
      <c r="Y14" s="2">
        <v>0.1696383087111564</v>
      </c>
      <c r="Z14" s="2">
        <v>0.15944982170147734</v>
      </c>
      <c r="AA14" s="2">
        <v>3.0565461029037188E-2</v>
      </c>
      <c r="AB14" s="2">
        <v>2.3433520122261846E-2</v>
      </c>
      <c r="AC14" s="2">
        <v>0.17371370351502802</v>
      </c>
      <c r="AD14" s="2">
        <v>7.5904228222109016E-2</v>
      </c>
      <c r="AE14" s="2">
        <v>0.29026331904470298</v>
      </c>
      <c r="AF14" s="2">
        <v>0.70973668095529696</v>
      </c>
      <c r="AG14" s="2">
        <v>2.2887323943661973E-2</v>
      </c>
      <c r="AH14" s="2">
        <v>0.977112676056338</v>
      </c>
      <c r="AI14" s="2">
        <v>7.0597362296353758E-2</v>
      </c>
      <c r="AJ14" s="2">
        <v>0.92940263770364628</v>
      </c>
      <c r="AK14" s="2">
        <v>1.3522215067611075E-2</v>
      </c>
      <c r="AL14" s="2">
        <v>1.9317450096587252E-2</v>
      </c>
      <c r="AM14" s="2">
        <v>0.2910495814552479</v>
      </c>
      <c r="AN14" s="2">
        <v>1.4810045074050225E-2</v>
      </c>
      <c r="AO14" s="2">
        <v>0.63554410817772056</v>
      </c>
      <c r="AP14" s="2">
        <v>2.5756600128782999E-2</v>
      </c>
    </row>
    <row r="15" spans="1:42" x14ac:dyDescent="0.35">
      <c r="A15" t="s">
        <v>99</v>
      </c>
      <c r="B15">
        <v>3358</v>
      </c>
      <c r="C15">
        <v>637</v>
      </c>
      <c r="D15">
        <v>998</v>
      </c>
      <c r="E15">
        <v>162</v>
      </c>
      <c r="F15">
        <v>1553</v>
      </c>
      <c r="G15">
        <v>35</v>
      </c>
      <c r="H15">
        <v>1652</v>
      </c>
      <c r="I15">
        <v>0</v>
      </c>
      <c r="J15">
        <v>1671</v>
      </c>
      <c r="K15">
        <v>39</v>
      </c>
      <c r="L15">
        <v>1392</v>
      </c>
      <c r="M15">
        <v>289</v>
      </c>
      <c r="N15">
        <v>1638</v>
      </c>
      <c r="O15">
        <v>54</v>
      </c>
      <c r="P15">
        <v>23</v>
      </c>
      <c r="Q15">
        <v>107</v>
      </c>
      <c r="R15">
        <v>16</v>
      </c>
      <c r="S15">
        <v>1394</v>
      </c>
      <c r="T15">
        <v>267</v>
      </c>
      <c r="U15">
        <v>249</v>
      </c>
      <c r="V15">
        <v>1409</v>
      </c>
      <c r="W15" s="2">
        <v>0.46247766527695056</v>
      </c>
      <c r="X15" s="2">
        <v>0.49761762954139371</v>
      </c>
      <c r="Y15" s="2">
        <v>0.48779035139964266</v>
      </c>
      <c r="Z15" s="2">
        <v>0.41959499702203695</v>
      </c>
      <c r="AA15" s="2">
        <v>4.8243001786777845E-2</v>
      </c>
      <c r="AB15" s="2">
        <v>0</v>
      </c>
      <c r="AC15" s="2">
        <v>8.6063132817153068E-2</v>
      </c>
      <c r="AD15" s="2">
        <v>7.4151280524121496E-2</v>
      </c>
      <c r="AE15" s="2">
        <v>0.38960244648318043</v>
      </c>
      <c r="AF15" s="2">
        <v>0.61039755351681957</v>
      </c>
      <c r="AG15" s="2">
        <v>2.0746887966804978E-2</v>
      </c>
      <c r="AH15" s="2">
        <v>0.97925311203319498</v>
      </c>
      <c r="AI15" s="2">
        <v>2.7253668763102725E-2</v>
      </c>
      <c r="AJ15" s="2">
        <v>0.97274633123689724</v>
      </c>
      <c r="AK15" s="2">
        <v>2.9016657710908115E-2</v>
      </c>
      <c r="AL15" s="2">
        <v>1.2358946802794197E-2</v>
      </c>
      <c r="AM15" s="2">
        <v>5.7495969908651259E-2</v>
      </c>
      <c r="AN15" s="2">
        <v>8.5975282106394418E-3</v>
      </c>
      <c r="AO15" s="2">
        <v>0.74905964535196135</v>
      </c>
      <c r="AP15" s="2">
        <v>0.14347125201504568</v>
      </c>
    </row>
    <row r="16" spans="1:42" x14ac:dyDescent="0.35">
      <c r="A16" t="s">
        <v>100</v>
      </c>
      <c r="B16">
        <v>895</v>
      </c>
      <c r="C16">
        <v>154</v>
      </c>
      <c r="D16">
        <v>278</v>
      </c>
      <c r="E16">
        <v>28</v>
      </c>
      <c r="F16">
        <v>435</v>
      </c>
      <c r="G16">
        <v>0</v>
      </c>
      <c r="H16">
        <v>461</v>
      </c>
      <c r="I16">
        <v>11</v>
      </c>
      <c r="J16">
        <v>423</v>
      </c>
      <c r="K16">
        <v>14</v>
      </c>
      <c r="L16">
        <v>340</v>
      </c>
      <c r="M16">
        <v>67</v>
      </c>
      <c r="N16">
        <v>474</v>
      </c>
      <c r="O16">
        <v>5</v>
      </c>
      <c r="P16">
        <v>7</v>
      </c>
      <c r="Q16">
        <v>46</v>
      </c>
      <c r="R16">
        <v>1</v>
      </c>
      <c r="S16">
        <v>371</v>
      </c>
      <c r="T16">
        <v>24</v>
      </c>
      <c r="U16">
        <v>49</v>
      </c>
      <c r="V16">
        <v>408</v>
      </c>
      <c r="W16" s="2">
        <v>0.48603351955307261</v>
      </c>
      <c r="X16" s="2">
        <v>0.47262569832402235</v>
      </c>
      <c r="Y16" s="2">
        <v>0.52960893854748603</v>
      </c>
      <c r="Z16" s="2">
        <v>0.45586592178770952</v>
      </c>
      <c r="AA16" s="2">
        <v>3.128491620111732E-2</v>
      </c>
      <c r="AB16" s="2">
        <v>1.2290502793296089E-2</v>
      </c>
      <c r="AC16" s="2">
        <v>7.4860335195530731E-2</v>
      </c>
      <c r="AD16" s="2">
        <v>5.4748603351955305E-2</v>
      </c>
      <c r="AE16" s="2">
        <v>0.35648148148148145</v>
      </c>
      <c r="AF16" s="2">
        <v>0.64351851851851849</v>
      </c>
      <c r="AG16" s="2">
        <v>0</v>
      </c>
      <c r="AH16" s="2">
        <v>1</v>
      </c>
      <c r="AI16" s="2">
        <v>3.954802259887006E-2</v>
      </c>
      <c r="AJ16" s="2">
        <v>0.96045197740112997</v>
      </c>
      <c r="AK16" s="2">
        <v>1.1013215859030838E-2</v>
      </c>
      <c r="AL16" s="2">
        <v>1.5418502202643172E-2</v>
      </c>
      <c r="AM16" s="2">
        <v>0.1013215859030837</v>
      </c>
      <c r="AN16" s="2">
        <v>2.2026431718061676E-3</v>
      </c>
      <c r="AO16" s="2">
        <v>0.81718061674008813</v>
      </c>
      <c r="AP16" s="2">
        <v>5.2863436123348019E-2</v>
      </c>
    </row>
    <row r="17" spans="1:42" x14ac:dyDescent="0.35">
      <c r="A17" t="s">
        <v>101</v>
      </c>
      <c r="B17">
        <v>1808</v>
      </c>
      <c r="C17">
        <v>314</v>
      </c>
      <c r="D17">
        <v>395</v>
      </c>
      <c r="E17">
        <v>505</v>
      </c>
      <c r="F17">
        <v>590</v>
      </c>
      <c r="G17">
        <v>374</v>
      </c>
      <c r="H17">
        <v>987</v>
      </c>
      <c r="I17">
        <v>0</v>
      </c>
      <c r="J17">
        <v>447</v>
      </c>
      <c r="K17">
        <v>12</v>
      </c>
      <c r="L17">
        <v>790</v>
      </c>
      <c r="M17">
        <v>536</v>
      </c>
      <c r="N17">
        <v>470</v>
      </c>
      <c r="O17">
        <v>7</v>
      </c>
      <c r="P17">
        <v>15</v>
      </c>
      <c r="Q17">
        <v>15</v>
      </c>
      <c r="R17">
        <v>0</v>
      </c>
      <c r="S17">
        <v>761</v>
      </c>
      <c r="T17">
        <v>6</v>
      </c>
      <c r="U17">
        <v>432</v>
      </c>
      <c r="V17">
        <v>576</v>
      </c>
      <c r="W17" s="2">
        <v>0.32632743362831856</v>
      </c>
      <c r="X17" s="2">
        <v>0.24723451327433629</v>
      </c>
      <c r="Y17" s="2">
        <v>0.25995575221238937</v>
      </c>
      <c r="Z17" s="2">
        <v>0.31858407079646017</v>
      </c>
      <c r="AA17" s="2">
        <v>0.2793141592920354</v>
      </c>
      <c r="AB17" s="2">
        <v>0</v>
      </c>
      <c r="AC17" s="2">
        <v>0.29646017699115046</v>
      </c>
      <c r="AD17" s="2">
        <v>0.23893805309734514</v>
      </c>
      <c r="AE17" s="2">
        <v>0.44287729196050774</v>
      </c>
      <c r="AF17" s="2">
        <v>0.55712270803949226</v>
      </c>
      <c r="AG17" s="2">
        <v>0.2747979426891991</v>
      </c>
      <c r="AH17" s="2">
        <v>0.7252020573108009</v>
      </c>
      <c r="AI17" s="2">
        <v>1.4962593516209476E-2</v>
      </c>
      <c r="AJ17" s="2">
        <v>0.98503740648379057</v>
      </c>
      <c r="AK17" s="2">
        <v>8.7064676616915426E-3</v>
      </c>
      <c r="AL17" s="2">
        <v>1.8656716417910446E-2</v>
      </c>
      <c r="AM17" s="2">
        <v>1.8656716417910446E-2</v>
      </c>
      <c r="AN17" s="2">
        <v>0</v>
      </c>
      <c r="AO17" s="2">
        <v>0.94651741293532343</v>
      </c>
      <c r="AP17" s="2">
        <v>7.462686567164179E-3</v>
      </c>
    </row>
    <row r="18" spans="1:42" x14ac:dyDescent="0.35">
      <c r="A18" t="s">
        <v>102</v>
      </c>
      <c r="B18">
        <v>6011</v>
      </c>
      <c r="C18">
        <v>581</v>
      </c>
      <c r="D18">
        <v>879</v>
      </c>
      <c r="E18">
        <v>57</v>
      </c>
      <c r="F18">
        <v>4490</v>
      </c>
      <c r="G18">
        <v>11</v>
      </c>
      <c r="H18">
        <v>1391</v>
      </c>
      <c r="I18">
        <v>0</v>
      </c>
      <c r="J18">
        <v>4609</v>
      </c>
      <c r="K18">
        <v>136</v>
      </c>
      <c r="L18">
        <v>1003</v>
      </c>
      <c r="M18">
        <v>164</v>
      </c>
      <c r="N18">
        <v>4708</v>
      </c>
      <c r="O18">
        <v>36</v>
      </c>
      <c r="P18">
        <v>48</v>
      </c>
      <c r="Q18">
        <v>331</v>
      </c>
      <c r="R18">
        <v>10</v>
      </c>
      <c r="S18">
        <v>838</v>
      </c>
      <c r="T18">
        <v>273</v>
      </c>
      <c r="U18">
        <v>141</v>
      </c>
      <c r="V18">
        <v>4495</v>
      </c>
      <c r="W18" s="2">
        <v>0.74696389951755116</v>
      </c>
      <c r="X18" s="2">
        <v>0.76676093827982028</v>
      </c>
      <c r="Y18" s="2">
        <v>0.78323074363666612</v>
      </c>
      <c r="Z18" s="2">
        <v>0.74779570786890703</v>
      </c>
      <c r="AA18" s="2">
        <v>9.4826152054566636E-3</v>
      </c>
      <c r="AB18" s="2">
        <v>0</v>
      </c>
      <c r="AC18" s="2">
        <v>2.7283313924471801E-2</v>
      </c>
      <c r="AD18" s="2">
        <v>2.3456995508234903E-2</v>
      </c>
      <c r="AE18" s="2">
        <v>0.39794520547945206</v>
      </c>
      <c r="AF18" s="2">
        <v>0.602054794520548</v>
      </c>
      <c r="AG18" s="2">
        <v>7.8459343794579171E-3</v>
      </c>
      <c r="AH18" s="2">
        <v>0.99215406562054209</v>
      </c>
      <c r="AI18" s="2">
        <v>0.11940298507462686</v>
      </c>
      <c r="AJ18" s="2">
        <v>0.88059701492537312</v>
      </c>
      <c r="AK18" s="2">
        <v>2.34375E-2</v>
      </c>
      <c r="AL18" s="2">
        <v>3.125E-2</v>
      </c>
      <c r="AM18" s="2">
        <v>0.21549479166666666</v>
      </c>
      <c r="AN18" s="2">
        <v>6.510416666666667E-3</v>
      </c>
      <c r="AO18" s="2">
        <v>0.54557291666666663</v>
      </c>
      <c r="AP18" s="2">
        <v>0.177734375</v>
      </c>
    </row>
    <row r="19" spans="1:42" x14ac:dyDescent="0.35">
      <c r="A19" t="s">
        <v>103</v>
      </c>
      <c r="B19">
        <v>2628</v>
      </c>
      <c r="C19">
        <v>549</v>
      </c>
      <c r="D19">
        <v>479</v>
      </c>
      <c r="E19">
        <v>51</v>
      </c>
      <c r="F19">
        <v>1546</v>
      </c>
      <c r="G19">
        <v>1149</v>
      </c>
      <c r="H19">
        <v>276</v>
      </c>
      <c r="I19">
        <v>0</v>
      </c>
      <c r="J19">
        <v>1203</v>
      </c>
      <c r="K19">
        <v>45</v>
      </c>
      <c r="L19">
        <v>825</v>
      </c>
      <c r="M19">
        <v>139</v>
      </c>
      <c r="N19">
        <v>1619</v>
      </c>
      <c r="O19">
        <v>46</v>
      </c>
      <c r="P19">
        <v>11</v>
      </c>
      <c r="Q19">
        <v>63</v>
      </c>
      <c r="R19">
        <v>2</v>
      </c>
      <c r="S19">
        <v>772</v>
      </c>
      <c r="T19">
        <v>38</v>
      </c>
      <c r="U19">
        <v>75</v>
      </c>
      <c r="V19">
        <v>1643</v>
      </c>
      <c r="W19" s="2">
        <v>0.5882800608828006</v>
      </c>
      <c r="X19" s="2">
        <v>0.45776255707762559</v>
      </c>
      <c r="Y19" s="2">
        <v>0.61605783866057839</v>
      </c>
      <c r="Z19" s="2">
        <v>0.62519025875190259</v>
      </c>
      <c r="AA19" s="2">
        <v>1.9406392694063926E-2</v>
      </c>
      <c r="AB19" s="2">
        <v>0</v>
      </c>
      <c r="AC19" s="2">
        <v>5.2891933028919327E-2</v>
      </c>
      <c r="AD19" s="2">
        <v>2.8538812785388126E-2</v>
      </c>
      <c r="AE19" s="2">
        <v>0.53404669260700388</v>
      </c>
      <c r="AF19" s="2">
        <v>0.46595330739299612</v>
      </c>
      <c r="AG19" s="2">
        <v>0.80631578947368421</v>
      </c>
      <c r="AH19" s="2">
        <v>0.19368421052631579</v>
      </c>
      <c r="AI19" s="2">
        <v>5.1724137931034482E-2</v>
      </c>
      <c r="AJ19" s="2">
        <v>0.94827586206896552</v>
      </c>
      <c r="AK19" s="2">
        <v>4.9356223175965663E-2</v>
      </c>
      <c r="AL19" s="2">
        <v>1.1802575107296138E-2</v>
      </c>
      <c r="AM19" s="2">
        <v>6.7596566523605156E-2</v>
      </c>
      <c r="AN19" s="2">
        <v>2.1459227467811159E-3</v>
      </c>
      <c r="AO19" s="2">
        <v>0.8283261802575107</v>
      </c>
      <c r="AP19" s="2">
        <v>4.07725321888412E-2</v>
      </c>
    </row>
    <row r="20" spans="1:42" x14ac:dyDescent="0.35">
      <c r="A20" t="s">
        <v>104</v>
      </c>
      <c r="B20">
        <v>179</v>
      </c>
      <c r="C20">
        <v>88</v>
      </c>
      <c r="D20">
        <v>91</v>
      </c>
      <c r="E20">
        <v>0</v>
      </c>
      <c r="F20">
        <v>0</v>
      </c>
      <c r="G20">
        <v>161</v>
      </c>
      <c r="H20">
        <v>0</v>
      </c>
      <c r="I20">
        <v>0</v>
      </c>
      <c r="J20">
        <v>18</v>
      </c>
      <c r="K20">
        <v>0</v>
      </c>
      <c r="L20">
        <v>18</v>
      </c>
      <c r="M20">
        <v>0</v>
      </c>
      <c r="N20">
        <v>161</v>
      </c>
      <c r="O20">
        <v>0</v>
      </c>
      <c r="P20">
        <v>25</v>
      </c>
      <c r="Q20">
        <v>16</v>
      </c>
      <c r="R20">
        <v>0</v>
      </c>
      <c r="S20">
        <v>59</v>
      </c>
      <c r="T20">
        <v>4</v>
      </c>
      <c r="U20">
        <v>0</v>
      </c>
      <c r="V20">
        <v>75</v>
      </c>
      <c r="W20" s="2">
        <v>0</v>
      </c>
      <c r="X20" s="2">
        <v>0.1005586592178771</v>
      </c>
      <c r="Y20" s="2">
        <v>0.8994413407821229</v>
      </c>
      <c r="Z20" s="2">
        <v>0.41899441340782123</v>
      </c>
      <c r="AA20" s="2">
        <v>0</v>
      </c>
      <c r="AB20" s="2">
        <v>0</v>
      </c>
      <c r="AC20" s="2">
        <v>0</v>
      </c>
      <c r="AD20" s="2">
        <v>0</v>
      </c>
      <c r="AE20" s="2">
        <v>0.49162011173184356</v>
      </c>
      <c r="AF20" s="2">
        <v>0.50837988826815639</v>
      </c>
      <c r="AG20" s="2">
        <v>1</v>
      </c>
      <c r="AH20" s="2">
        <v>0</v>
      </c>
      <c r="AI20" s="2">
        <v>0</v>
      </c>
      <c r="AJ20" s="2">
        <v>1</v>
      </c>
      <c r="AK20" s="2">
        <v>0</v>
      </c>
      <c r="AL20" s="2">
        <v>0.24038461538461539</v>
      </c>
      <c r="AM20" s="2">
        <v>0.15384615384615385</v>
      </c>
      <c r="AN20" s="2">
        <v>0</v>
      </c>
      <c r="AO20" s="2">
        <v>0.56730769230769229</v>
      </c>
      <c r="AP20" s="2">
        <v>3.8461538461538464E-2</v>
      </c>
    </row>
    <row r="21" spans="1:42" x14ac:dyDescent="0.35">
      <c r="A21" t="s">
        <v>105</v>
      </c>
      <c r="B21">
        <v>39739</v>
      </c>
      <c r="C21">
        <v>13162</v>
      </c>
      <c r="D21">
        <v>16626</v>
      </c>
      <c r="E21">
        <v>665</v>
      </c>
      <c r="F21">
        <v>9237</v>
      </c>
      <c r="G21">
        <v>29560</v>
      </c>
      <c r="H21">
        <v>1974</v>
      </c>
      <c r="I21">
        <v>68</v>
      </c>
      <c r="J21">
        <v>8137</v>
      </c>
      <c r="K21">
        <v>1992</v>
      </c>
      <c r="L21">
        <v>24684</v>
      </c>
      <c r="M21">
        <v>1574</v>
      </c>
      <c r="N21">
        <v>11489</v>
      </c>
      <c r="O21">
        <v>419</v>
      </c>
      <c r="P21">
        <v>286</v>
      </c>
      <c r="Q21">
        <v>2696</v>
      </c>
      <c r="R21">
        <v>31</v>
      </c>
      <c r="S21">
        <v>23799</v>
      </c>
      <c r="T21">
        <v>759</v>
      </c>
      <c r="U21">
        <v>1211</v>
      </c>
      <c r="V21">
        <v>10941</v>
      </c>
      <c r="W21" s="2">
        <v>0.23244168197488613</v>
      </c>
      <c r="X21" s="2">
        <v>0.20476106595535873</v>
      </c>
      <c r="Y21" s="2">
        <v>0.28911145222577317</v>
      </c>
      <c r="Z21" s="2">
        <v>0.27532147260877227</v>
      </c>
      <c r="AA21" s="2">
        <v>1.6734190593623393E-2</v>
      </c>
      <c r="AB21" s="2">
        <v>1.7111653539344221E-3</v>
      </c>
      <c r="AC21" s="2">
        <v>3.9608445104305591E-2</v>
      </c>
      <c r="AD21" s="2">
        <v>3.0473841817861547E-2</v>
      </c>
      <c r="AE21" s="2">
        <v>0.44185578085134952</v>
      </c>
      <c r="AF21" s="2">
        <v>0.55814421914865042</v>
      </c>
      <c r="AG21" s="2">
        <v>0.93740090061520898</v>
      </c>
      <c r="AH21" s="2">
        <v>6.2599099384791024E-2</v>
      </c>
      <c r="AI21" s="2">
        <v>7.4673864147548355E-2</v>
      </c>
      <c r="AJ21" s="2">
        <v>0.9253261358524516</v>
      </c>
      <c r="AK21" s="2">
        <v>1.4969632011432655E-2</v>
      </c>
      <c r="AL21" s="2">
        <v>1.0217934976777421E-2</v>
      </c>
      <c r="AM21" s="2">
        <v>9.6320114326545192E-2</v>
      </c>
      <c r="AN21" s="2">
        <v>1.1075384065737763E-3</v>
      </c>
      <c r="AO21" s="2">
        <v>0.8502679528403001</v>
      </c>
      <c r="AP21" s="2">
        <v>2.7116827438370846E-2</v>
      </c>
    </row>
    <row r="22" spans="1:42" x14ac:dyDescent="0.35">
      <c r="A22" t="s">
        <v>106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 s="2" t="s">
        <v>135</v>
      </c>
      <c r="X22" s="2" t="s">
        <v>135</v>
      </c>
      <c r="Y22" s="2" t="s">
        <v>135</v>
      </c>
      <c r="Z22" s="2" t="s">
        <v>135</v>
      </c>
      <c r="AA22" s="2" t="s">
        <v>135</v>
      </c>
      <c r="AB22" s="2" t="s">
        <v>135</v>
      </c>
      <c r="AC22" s="2" t="s">
        <v>135</v>
      </c>
      <c r="AD22" s="2" t="s">
        <v>135</v>
      </c>
      <c r="AE22" s="2" t="s">
        <v>135</v>
      </c>
      <c r="AF22" s="2" t="s">
        <v>135</v>
      </c>
      <c r="AG22" s="2" t="s">
        <v>135</v>
      </c>
      <c r="AH22" s="2" t="s">
        <v>135</v>
      </c>
      <c r="AI22" s="2" t="s">
        <v>135</v>
      </c>
      <c r="AJ22" s="2" t="s">
        <v>135</v>
      </c>
      <c r="AK22" s="2" t="s">
        <v>135</v>
      </c>
      <c r="AL22" s="2" t="s">
        <v>135</v>
      </c>
      <c r="AM22" s="2" t="s">
        <v>135</v>
      </c>
      <c r="AN22" s="2" t="s">
        <v>135</v>
      </c>
      <c r="AO22" s="2" t="s">
        <v>135</v>
      </c>
      <c r="AP22" s="2" t="s">
        <v>135</v>
      </c>
    </row>
    <row r="23" spans="1:42" x14ac:dyDescent="0.35">
      <c r="A23" t="s">
        <v>129</v>
      </c>
      <c r="B23">
        <v>908</v>
      </c>
      <c r="C23">
        <v>425</v>
      </c>
      <c r="D23">
        <v>478</v>
      </c>
      <c r="E23">
        <v>4</v>
      </c>
      <c r="F23">
        <v>0</v>
      </c>
      <c r="G23">
        <v>874</v>
      </c>
      <c r="H23">
        <v>34</v>
      </c>
      <c r="I23">
        <v>0</v>
      </c>
      <c r="J23">
        <v>0</v>
      </c>
      <c r="K23">
        <v>18</v>
      </c>
      <c r="L23">
        <v>773</v>
      </c>
      <c r="M23">
        <v>96</v>
      </c>
      <c r="N23">
        <v>21</v>
      </c>
      <c r="O23">
        <v>60</v>
      </c>
      <c r="P23">
        <v>3</v>
      </c>
      <c r="Q23">
        <v>158</v>
      </c>
      <c r="R23">
        <v>0</v>
      </c>
      <c r="S23">
        <v>579</v>
      </c>
      <c r="T23">
        <v>16</v>
      </c>
      <c r="U23">
        <v>4</v>
      </c>
      <c r="V23">
        <v>93</v>
      </c>
      <c r="W23" s="2">
        <v>0</v>
      </c>
      <c r="X23" s="2">
        <v>0</v>
      </c>
      <c r="Y23" s="2">
        <v>2.3127753303964757E-2</v>
      </c>
      <c r="Z23" s="2">
        <v>0.10242290748898679</v>
      </c>
      <c r="AA23" s="2">
        <v>4.4052863436123352E-3</v>
      </c>
      <c r="AB23" s="2">
        <v>0</v>
      </c>
      <c r="AC23" s="2">
        <v>0.10572687224669604</v>
      </c>
      <c r="AD23" s="2">
        <v>4.4052863436123352E-3</v>
      </c>
      <c r="AE23" s="2">
        <v>0.47065337763012183</v>
      </c>
      <c r="AF23" s="2">
        <v>0.52934662236987817</v>
      </c>
      <c r="AG23" s="2">
        <v>0.9625550660792952</v>
      </c>
      <c r="AH23" s="2">
        <v>3.7444933920704845E-2</v>
      </c>
      <c r="AI23" s="2">
        <v>2.2756005056890013E-2</v>
      </c>
      <c r="AJ23" s="2">
        <v>0.97724399494310998</v>
      </c>
      <c r="AK23" s="2">
        <v>7.3529411764705885E-2</v>
      </c>
      <c r="AL23" s="2">
        <v>3.6764705882352941E-3</v>
      </c>
      <c r="AM23" s="2">
        <v>0.19362745098039216</v>
      </c>
      <c r="AN23" s="2">
        <v>0</v>
      </c>
      <c r="AO23" s="2">
        <v>0.7095588235294118</v>
      </c>
      <c r="AP23" s="2">
        <v>1.9607843137254902E-2</v>
      </c>
    </row>
    <row r="24" spans="1:42" x14ac:dyDescent="0.35">
      <c r="A24" t="s">
        <v>107</v>
      </c>
      <c r="B24">
        <v>7019</v>
      </c>
      <c r="C24">
        <v>2214</v>
      </c>
      <c r="D24">
        <v>3311</v>
      </c>
      <c r="E24">
        <v>170</v>
      </c>
      <c r="F24">
        <v>1297</v>
      </c>
      <c r="G24">
        <v>5021</v>
      </c>
      <c r="H24">
        <v>816</v>
      </c>
      <c r="I24">
        <v>36</v>
      </c>
      <c r="J24">
        <v>1146</v>
      </c>
      <c r="K24">
        <v>243</v>
      </c>
      <c r="L24">
        <v>3757</v>
      </c>
      <c r="M24">
        <v>379</v>
      </c>
      <c r="N24">
        <v>2640</v>
      </c>
      <c r="O24">
        <v>89</v>
      </c>
      <c r="P24">
        <v>87</v>
      </c>
      <c r="Q24">
        <v>498</v>
      </c>
      <c r="R24">
        <v>6</v>
      </c>
      <c r="S24">
        <v>3274</v>
      </c>
      <c r="T24">
        <v>102</v>
      </c>
      <c r="U24">
        <v>245</v>
      </c>
      <c r="V24">
        <v>2794</v>
      </c>
      <c r="W24" s="2">
        <v>0.18478415728736286</v>
      </c>
      <c r="X24" s="2">
        <v>0.16327112124234222</v>
      </c>
      <c r="Y24" s="2">
        <v>0.37612195469440091</v>
      </c>
      <c r="Z24" s="2">
        <v>0.39806240205157428</v>
      </c>
      <c r="AA24" s="2">
        <v>2.4219974355321271E-2</v>
      </c>
      <c r="AB24" s="2">
        <v>5.1289357458327396E-3</v>
      </c>
      <c r="AC24" s="2">
        <v>5.3996295768628008E-2</v>
      </c>
      <c r="AD24" s="2">
        <v>3.4905257159139481E-2</v>
      </c>
      <c r="AE24" s="2">
        <v>0.4007239819004525</v>
      </c>
      <c r="AF24" s="2">
        <v>0.59927601809954756</v>
      </c>
      <c r="AG24" s="2">
        <v>0.86020215864313865</v>
      </c>
      <c r="AH24" s="2">
        <v>0.13979784135686141</v>
      </c>
      <c r="AI24" s="2">
        <v>6.0749999999999998E-2</v>
      </c>
      <c r="AJ24" s="2">
        <v>0.93925000000000003</v>
      </c>
      <c r="AK24" s="2">
        <v>2.1942800788954636E-2</v>
      </c>
      <c r="AL24" s="2">
        <v>2.1449704142011833E-2</v>
      </c>
      <c r="AM24" s="2">
        <v>0.1227810650887574</v>
      </c>
      <c r="AN24" s="2">
        <v>1.4792899408284023E-3</v>
      </c>
      <c r="AO24" s="2">
        <v>0.80719921104536485</v>
      </c>
      <c r="AP24" s="2">
        <v>2.514792899408284E-2</v>
      </c>
    </row>
    <row r="25" spans="1:42" x14ac:dyDescent="0.35">
      <c r="A25" t="s">
        <v>108</v>
      </c>
      <c r="B25">
        <v>5337</v>
      </c>
      <c r="C25">
        <v>781</v>
      </c>
      <c r="D25">
        <v>3478</v>
      </c>
      <c r="E25">
        <v>906</v>
      </c>
      <c r="F25">
        <v>148</v>
      </c>
      <c r="G25">
        <v>795</v>
      </c>
      <c r="H25">
        <v>3100</v>
      </c>
      <c r="I25">
        <v>11</v>
      </c>
      <c r="J25">
        <v>1431</v>
      </c>
      <c r="K25">
        <v>303</v>
      </c>
      <c r="L25">
        <v>3090</v>
      </c>
      <c r="M25">
        <v>1605</v>
      </c>
      <c r="N25">
        <v>339</v>
      </c>
      <c r="O25">
        <v>50</v>
      </c>
      <c r="P25">
        <v>248</v>
      </c>
      <c r="Q25">
        <v>763</v>
      </c>
      <c r="R25">
        <v>15</v>
      </c>
      <c r="S25">
        <v>3152</v>
      </c>
      <c r="T25">
        <v>56</v>
      </c>
      <c r="U25">
        <v>865</v>
      </c>
      <c r="V25">
        <v>261</v>
      </c>
      <c r="W25" s="2">
        <v>2.7730934982199737E-2</v>
      </c>
      <c r="X25" s="2">
        <v>0.26812816188870153</v>
      </c>
      <c r="Y25" s="2">
        <v>6.3518830803822368E-2</v>
      </c>
      <c r="Z25" s="2">
        <v>4.8903878583473864E-2</v>
      </c>
      <c r="AA25" s="2">
        <v>0.16975829117481731</v>
      </c>
      <c r="AB25" s="2">
        <v>2.0610830054337641E-3</v>
      </c>
      <c r="AC25" s="2">
        <v>0.30073074761101742</v>
      </c>
      <c r="AD25" s="2">
        <v>0.16207607270001873</v>
      </c>
      <c r="AE25" s="2">
        <v>0.1833763794317915</v>
      </c>
      <c r="AF25" s="2">
        <v>0.81662362056820847</v>
      </c>
      <c r="AG25" s="2">
        <v>0.20410783055198972</v>
      </c>
      <c r="AH25" s="2">
        <v>0.79589216944801022</v>
      </c>
      <c r="AI25" s="2">
        <v>8.9301503094606549E-2</v>
      </c>
      <c r="AJ25" s="2">
        <v>0.91069849690539351</v>
      </c>
      <c r="AK25" s="2">
        <v>1.1671335200746966E-2</v>
      </c>
      <c r="AL25" s="2">
        <v>5.7889822595704951E-2</v>
      </c>
      <c r="AM25" s="2">
        <v>0.1781045751633987</v>
      </c>
      <c r="AN25" s="2">
        <v>3.5014005602240898E-3</v>
      </c>
      <c r="AO25" s="2">
        <v>0.73576097105508875</v>
      </c>
      <c r="AP25" s="2">
        <v>1.3071895424836602E-2</v>
      </c>
    </row>
    <row r="26" spans="1:42" x14ac:dyDescent="0.35">
      <c r="A26" t="s">
        <v>109</v>
      </c>
      <c r="B26">
        <v>3207</v>
      </c>
      <c r="C26">
        <v>1366</v>
      </c>
      <c r="D26">
        <v>1469</v>
      </c>
      <c r="E26">
        <v>30</v>
      </c>
      <c r="F26">
        <v>327</v>
      </c>
      <c r="G26">
        <v>2723</v>
      </c>
      <c r="H26">
        <v>117</v>
      </c>
      <c r="I26">
        <v>3</v>
      </c>
      <c r="J26">
        <v>364</v>
      </c>
      <c r="K26">
        <v>366</v>
      </c>
      <c r="L26">
        <v>2198</v>
      </c>
      <c r="M26">
        <v>76</v>
      </c>
      <c r="N26">
        <v>567</v>
      </c>
      <c r="O26">
        <v>101</v>
      </c>
      <c r="P26">
        <v>25</v>
      </c>
      <c r="Q26">
        <v>141</v>
      </c>
      <c r="R26">
        <v>1</v>
      </c>
      <c r="S26">
        <v>2293</v>
      </c>
      <c r="T26">
        <v>122</v>
      </c>
      <c r="U26">
        <v>62</v>
      </c>
      <c r="V26">
        <v>479</v>
      </c>
      <c r="W26" s="2">
        <v>0.1019644527595884</v>
      </c>
      <c r="X26" s="2">
        <v>0.11350171499844092</v>
      </c>
      <c r="Y26" s="2">
        <v>0.17680074836295603</v>
      </c>
      <c r="Z26" s="2">
        <v>0.1493607733083879</v>
      </c>
      <c r="AA26" s="2">
        <v>9.3545369504209538E-3</v>
      </c>
      <c r="AB26" s="2">
        <v>9.3545369504209543E-4</v>
      </c>
      <c r="AC26" s="2">
        <v>2.3698160274399749E-2</v>
      </c>
      <c r="AD26" s="2">
        <v>1.933270969753664E-2</v>
      </c>
      <c r="AE26" s="2">
        <v>0.48183421516754849</v>
      </c>
      <c r="AF26" s="2">
        <v>0.51816578483245146</v>
      </c>
      <c r="AG26" s="2">
        <v>0.95880281690140845</v>
      </c>
      <c r="AH26" s="2">
        <v>4.119718309859155E-2</v>
      </c>
      <c r="AI26" s="2">
        <v>0.14274570982839313</v>
      </c>
      <c r="AJ26" s="2">
        <v>0.85725429017160681</v>
      </c>
      <c r="AK26" s="2">
        <v>3.7644427879239654E-2</v>
      </c>
      <c r="AL26" s="2">
        <v>9.3179276928811033E-3</v>
      </c>
      <c r="AM26" s="2">
        <v>5.2553112187849423E-2</v>
      </c>
      <c r="AN26" s="2">
        <v>3.7271710771524412E-4</v>
      </c>
      <c r="AO26" s="2">
        <v>0.85464032799105483</v>
      </c>
      <c r="AP26" s="2">
        <v>4.5471487141259787E-2</v>
      </c>
    </row>
    <row r="27" spans="1:42" x14ac:dyDescent="0.35">
      <c r="A27" t="s">
        <v>130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 s="2" t="s">
        <v>135</v>
      </c>
      <c r="X27" s="2" t="s">
        <v>135</v>
      </c>
      <c r="Y27" s="2" t="s">
        <v>135</v>
      </c>
      <c r="Z27" s="2" t="s">
        <v>135</v>
      </c>
      <c r="AA27" s="2" t="s">
        <v>135</v>
      </c>
      <c r="AB27" s="2" t="s">
        <v>135</v>
      </c>
      <c r="AC27" s="2" t="s">
        <v>135</v>
      </c>
      <c r="AD27" s="2" t="s">
        <v>135</v>
      </c>
      <c r="AE27" s="2" t="s">
        <v>135</v>
      </c>
      <c r="AF27" s="2" t="s">
        <v>135</v>
      </c>
      <c r="AG27" s="2" t="s">
        <v>135</v>
      </c>
      <c r="AH27" s="2" t="s">
        <v>135</v>
      </c>
      <c r="AI27" s="2" t="s">
        <v>135</v>
      </c>
      <c r="AJ27" s="2" t="s">
        <v>135</v>
      </c>
      <c r="AK27" s="2" t="s">
        <v>135</v>
      </c>
      <c r="AL27" s="2" t="s">
        <v>135</v>
      </c>
      <c r="AM27" s="2" t="s">
        <v>135</v>
      </c>
      <c r="AN27" s="2" t="s">
        <v>135</v>
      </c>
      <c r="AO27" s="2" t="s">
        <v>135</v>
      </c>
      <c r="AP27" s="2" t="s">
        <v>135</v>
      </c>
    </row>
    <row r="28" spans="1:42" x14ac:dyDescent="0.35">
      <c r="A28" t="s">
        <v>110</v>
      </c>
      <c r="B28">
        <v>2509</v>
      </c>
      <c r="C28">
        <v>1010</v>
      </c>
      <c r="D28">
        <v>1299</v>
      </c>
      <c r="E28">
        <v>2</v>
      </c>
      <c r="F28">
        <v>193</v>
      </c>
      <c r="G28">
        <v>1995</v>
      </c>
      <c r="H28">
        <v>273</v>
      </c>
      <c r="I28">
        <v>0</v>
      </c>
      <c r="J28">
        <v>241</v>
      </c>
      <c r="K28">
        <v>202</v>
      </c>
      <c r="L28">
        <v>1838</v>
      </c>
      <c r="M28">
        <v>159</v>
      </c>
      <c r="N28">
        <v>310</v>
      </c>
      <c r="O28">
        <v>12</v>
      </c>
      <c r="P28">
        <v>23</v>
      </c>
      <c r="Q28">
        <v>67</v>
      </c>
      <c r="R28">
        <v>2</v>
      </c>
      <c r="S28">
        <v>1901</v>
      </c>
      <c r="T28">
        <v>94</v>
      </c>
      <c r="U28">
        <v>23</v>
      </c>
      <c r="V28">
        <v>407</v>
      </c>
      <c r="W28" s="2">
        <v>7.6923076923076927E-2</v>
      </c>
      <c r="X28" s="2">
        <v>9.6054204862495024E-2</v>
      </c>
      <c r="Y28" s="2">
        <v>0.12355520127540853</v>
      </c>
      <c r="Z28" s="2">
        <v>0.16221602231964927</v>
      </c>
      <c r="AA28" s="2">
        <v>7.9713033080908732E-4</v>
      </c>
      <c r="AB28" s="2">
        <v>0</v>
      </c>
      <c r="AC28" s="2">
        <v>6.3371861299322443E-2</v>
      </c>
      <c r="AD28" s="2">
        <v>9.1669988043045041E-3</v>
      </c>
      <c r="AE28" s="2">
        <v>0.43741879601559114</v>
      </c>
      <c r="AF28" s="2">
        <v>0.56258120398440881</v>
      </c>
      <c r="AG28" s="2">
        <v>0.87962962962962965</v>
      </c>
      <c r="AH28" s="2">
        <v>0.12037037037037036</v>
      </c>
      <c r="AI28" s="2">
        <v>9.901960784313725E-2</v>
      </c>
      <c r="AJ28" s="2">
        <v>0.90098039215686276</v>
      </c>
      <c r="AK28" s="2">
        <v>5.717008099094807E-3</v>
      </c>
      <c r="AL28" s="2">
        <v>1.095759885659838E-2</v>
      </c>
      <c r="AM28" s="2">
        <v>3.1919961886612676E-2</v>
      </c>
      <c r="AN28" s="2">
        <v>9.528346831824678E-4</v>
      </c>
      <c r="AO28" s="2">
        <v>0.90566936636493567</v>
      </c>
      <c r="AP28" s="2">
        <v>4.4783230109575987E-2</v>
      </c>
    </row>
    <row r="29" spans="1:42" x14ac:dyDescent="0.35">
      <c r="A29" t="s">
        <v>131</v>
      </c>
      <c r="B29">
        <v>485</v>
      </c>
      <c r="C29">
        <v>54</v>
      </c>
      <c r="D29">
        <v>110</v>
      </c>
      <c r="E29">
        <v>1</v>
      </c>
      <c r="F29">
        <v>320</v>
      </c>
      <c r="G29">
        <v>196</v>
      </c>
      <c r="H29">
        <v>14</v>
      </c>
      <c r="I29">
        <v>0</v>
      </c>
      <c r="J29">
        <v>275</v>
      </c>
      <c r="K29">
        <v>9</v>
      </c>
      <c r="L29">
        <v>100</v>
      </c>
      <c r="M29">
        <v>13</v>
      </c>
      <c r="N29">
        <v>363</v>
      </c>
      <c r="O29">
        <v>0</v>
      </c>
      <c r="P29">
        <v>14</v>
      </c>
      <c r="Q29">
        <v>14</v>
      </c>
      <c r="R29">
        <v>1</v>
      </c>
      <c r="S29">
        <v>91</v>
      </c>
      <c r="T29">
        <v>15</v>
      </c>
      <c r="U29">
        <v>3</v>
      </c>
      <c r="V29">
        <v>347</v>
      </c>
      <c r="W29" s="2">
        <v>0.65979381443298968</v>
      </c>
      <c r="X29" s="2">
        <v>0.5670103092783505</v>
      </c>
      <c r="Y29" s="2">
        <v>0.74845360824742269</v>
      </c>
      <c r="Z29" s="2">
        <v>0.71546391752577321</v>
      </c>
      <c r="AA29" s="2">
        <v>2.0618556701030928E-3</v>
      </c>
      <c r="AB29" s="2">
        <v>0</v>
      </c>
      <c r="AC29" s="2">
        <v>2.6804123711340205E-2</v>
      </c>
      <c r="AD29" s="2">
        <v>6.1855670103092781E-3</v>
      </c>
      <c r="AE29" s="2">
        <v>0.32926829268292684</v>
      </c>
      <c r="AF29" s="2">
        <v>0.67073170731707321</v>
      </c>
      <c r="AG29" s="2">
        <v>0.93333333333333335</v>
      </c>
      <c r="AH29" s="2">
        <v>6.6666666666666666E-2</v>
      </c>
      <c r="AI29" s="2">
        <v>8.2568807339449546E-2</v>
      </c>
      <c r="AJ29" s="2">
        <v>0.91743119266055051</v>
      </c>
      <c r="AK29" s="2">
        <v>0</v>
      </c>
      <c r="AL29" s="2">
        <v>0.1037037037037037</v>
      </c>
      <c r="AM29" s="2">
        <v>0.1037037037037037</v>
      </c>
      <c r="AN29" s="2">
        <v>7.4074074074074077E-3</v>
      </c>
      <c r="AO29" s="2">
        <v>0.67407407407407405</v>
      </c>
      <c r="AP29" s="2">
        <v>0.1111111111111111</v>
      </c>
    </row>
    <row r="30" spans="1:42" x14ac:dyDescent="0.35">
      <c r="A30" t="s">
        <v>111</v>
      </c>
      <c r="B30">
        <v>7466</v>
      </c>
      <c r="C30">
        <v>2683</v>
      </c>
      <c r="D30">
        <v>3181</v>
      </c>
      <c r="E30">
        <v>32</v>
      </c>
      <c r="F30">
        <v>1558</v>
      </c>
      <c r="G30">
        <v>5987</v>
      </c>
      <c r="H30">
        <v>312</v>
      </c>
      <c r="I30">
        <v>7</v>
      </c>
      <c r="J30">
        <v>1160</v>
      </c>
      <c r="K30">
        <v>278</v>
      </c>
      <c r="L30">
        <v>3879</v>
      </c>
      <c r="M30">
        <v>259</v>
      </c>
      <c r="N30">
        <v>3050</v>
      </c>
      <c r="O30">
        <v>21</v>
      </c>
      <c r="P30">
        <v>30</v>
      </c>
      <c r="Q30">
        <v>143</v>
      </c>
      <c r="R30">
        <v>3</v>
      </c>
      <c r="S30">
        <v>3970</v>
      </c>
      <c r="T30">
        <v>138</v>
      </c>
      <c r="U30">
        <v>74</v>
      </c>
      <c r="V30">
        <v>3125</v>
      </c>
      <c r="W30" s="2">
        <v>0.20867934637021163</v>
      </c>
      <c r="X30" s="2">
        <v>0.15537101526922045</v>
      </c>
      <c r="Y30" s="2">
        <v>0.40851861773372622</v>
      </c>
      <c r="Z30" s="2">
        <v>0.41856415751406373</v>
      </c>
      <c r="AA30" s="2">
        <v>4.2860969729440132E-3</v>
      </c>
      <c r="AB30" s="2">
        <v>9.3758371283150278E-4</v>
      </c>
      <c r="AC30" s="2">
        <v>3.4690597374765604E-2</v>
      </c>
      <c r="AD30" s="2">
        <v>9.9115992499330292E-3</v>
      </c>
      <c r="AE30" s="2">
        <v>0.457537517053206</v>
      </c>
      <c r="AF30" s="2">
        <v>0.542462482946794</v>
      </c>
      <c r="AG30" s="2">
        <v>0.9504683283060803</v>
      </c>
      <c r="AH30" s="2">
        <v>4.9531671693919671E-2</v>
      </c>
      <c r="AI30" s="2">
        <v>6.687515034880924E-2</v>
      </c>
      <c r="AJ30" s="2">
        <v>0.9331248496511908</v>
      </c>
      <c r="AK30" s="2">
        <v>4.8780487804878049E-3</v>
      </c>
      <c r="AL30" s="2">
        <v>6.9686411149825784E-3</v>
      </c>
      <c r="AM30" s="2">
        <v>3.3217189314750289E-2</v>
      </c>
      <c r="AN30" s="2">
        <v>6.9686411149825784E-4</v>
      </c>
      <c r="AO30" s="2">
        <v>0.92218350754936118</v>
      </c>
      <c r="AP30" s="2">
        <v>3.2055749128919862E-2</v>
      </c>
    </row>
    <row r="31" spans="1:42" x14ac:dyDescent="0.35">
      <c r="A31" t="s">
        <v>134</v>
      </c>
      <c r="B31">
        <v>270</v>
      </c>
      <c r="C31">
        <v>18</v>
      </c>
      <c r="D31">
        <v>68</v>
      </c>
      <c r="E31">
        <v>112</v>
      </c>
      <c r="F31">
        <v>72</v>
      </c>
      <c r="G31">
        <v>1</v>
      </c>
      <c r="H31">
        <v>200</v>
      </c>
      <c r="I31">
        <v>16</v>
      </c>
      <c r="J31">
        <v>53</v>
      </c>
      <c r="K31">
        <v>2</v>
      </c>
      <c r="L31">
        <v>61</v>
      </c>
      <c r="M31">
        <v>135</v>
      </c>
      <c r="N31">
        <v>72</v>
      </c>
      <c r="O31">
        <v>2</v>
      </c>
      <c r="P31">
        <v>1</v>
      </c>
      <c r="Q31">
        <v>9</v>
      </c>
      <c r="R31">
        <v>0</v>
      </c>
      <c r="S31">
        <v>73</v>
      </c>
      <c r="T31">
        <v>4</v>
      </c>
      <c r="U31">
        <v>122</v>
      </c>
      <c r="V31">
        <v>62</v>
      </c>
      <c r="W31" s="2">
        <v>0.26666666666666666</v>
      </c>
      <c r="X31" s="2">
        <v>0.1962962962962963</v>
      </c>
      <c r="Y31" s="2">
        <v>0.26666666666666666</v>
      </c>
      <c r="Z31" s="2">
        <v>0.22962962962962963</v>
      </c>
      <c r="AA31" s="2">
        <v>0.4148148148148148</v>
      </c>
      <c r="AB31" s="2">
        <v>5.9259259259259262E-2</v>
      </c>
      <c r="AC31" s="2">
        <v>0.5</v>
      </c>
      <c r="AD31" s="2">
        <v>0.45185185185185184</v>
      </c>
      <c r="AE31" s="2">
        <v>0.20930232558139536</v>
      </c>
      <c r="AF31" s="2">
        <v>0.79069767441860461</v>
      </c>
      <c r="AG31" s="2">
        <v>4.9751243781094526E-3</v>
      </c>
      <c r="AH31" s="2">
        <v>0.99502487562189057</v>
      </c>
      <c r="AI31" s="2">
        <v>3.1746031746031744E-2</v>
      </c>
      <c r="AJ31" s="2">
        <v>0.96825396825396826</v>
      </c>
      <c r="AK31" s="2">
        <v>2.247191011235955E-2</v>
      </c>
      <c r="AL31" s="2">
        <v>1.1235955056179775E-2</v>
      </c>
      <c r="AM31" s="2">
        <v>0.10112359550561797</v>
      </c>
      <c r="AN31" s="2">
        <v>0</v>
      </c>
      <c r="AO31" s="2">
        <v>0.8202247191011236</v>
      </c>
      <c r="AP31" s="2">
        <v>4.49438202247191E-2</v>
      </c>
    </row>
    <row r="32" spans="1:42" x14ac:dyDescent="0.35">
      <c r="A32" t="s">
        <v>112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 s="2" t="s">
        <v>135</v>
      </c>
      <c r="X32" s="2" t="s">
        <v>135</v>
      </c>
      <c r="Y32" s="2" t="s">
        <v>135</v>
      </c>
      <c r="Z32" s="2" t="s">
        <v>135</v>
      </c>
      <c r="AA32" s="2" t="s">
        <v>135</v>
      </c>
      <c r="AB32" s="2" t="s">
        <v>135</v>
      </c>
      <c r="AC32" s="2" t="s">
        <v>135</v>
      </c>
      <c r="AD32" s="2" t="s">
        <v>135</v>
      </c>
      <c r="AE32" s="2" t="s">
        <v>135</v>
      </c>
      <c r="AF32" s="2" t="s">
        <v>135</v>
      </c>
      <c r="AG32" s="2" t="s">
        <v>135</v>
      </c>
      <c r="AH32" s="2" t="s">
        <v>135</v>
      </c>
      <c r="AI32" s="2" t="s">
        <v>135</v>
      </c>
      <c r="AJ32" s="2" t="s">
        <v>135</v>
      </c>
      <c r="AK32" s="2" t="s">
        <v>135</v>
      </c>
      <c r="AL32" s="2" t="s">
        <v>135</v>
      </c>
      <c r="AM32" s="2" t="s">
        <v>135</v>
      </c>
      <c r="AN32" s="2" t="s">
        <v>135</v>
      </c>
      <c r="AO32" s="2" t="s">
        <v>135</v>
      </c>
      <c r="AP32" s="2" t="s">
        <v>135</v>
      </c>
    </row>
    <row r="33" spans="1:42" x14ac:dyDescent="0.35">
      <c r="A33" t="s">
        <v>132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 s="2" t="s">
        <v>135</v>
      </c>
      <c r="X33" s="2" t="s">
        <v>135</v>
      </c>
      <c r="Y33" s="2" t="s">
        <v>135</v>
      </c>
      <c r="Z33" s="2" t="s">
        <v>135</v>
      </c>
      <c r="AA33" s="2" t="s">
        <v>135</v>
      </c>
      <c r="AB33" s="2" t="s">
        <v>135</v>
      </c>
      <c r="AC33" s="2" t="s">
        <v>135</v>
      </c>
      <c r="AD33" s="2" t="s">
        <v>135</v>
      </c>
      <c r="AE33" s="2" t="s">
        <v>135</v>
      </c>
      <c r="AF33" s="2" t="s">
        <v>135</v>
      </c>
      <c r="AG33" s="2" t="s">
        <v>135</v>
      </c>
      <c r="AH33" s="2" t="s">
        <v>135</v>
      </c>
      <c r="AI33" s="2" t="s">
        <v>135</v>
      </c>
      <c r="AJ33" s="2" t="s">
        <v>135</v>
      </c>
      <c r="AK33" s="2" t="s">
        <v>135</v>
      </c>
      <c r="AL33" s="2" t="s">
        <v>135</v>
      </c>
      <c r="AM33" s="2" t="s">
        <v>135</v>
      </c>
      <c r="AN33" s="2" t="s">
        <v>135</v>
      </c>
      <c r="AO33" s="2" t="s">
        <v>135</v>
      </c>
      <c r="AP33" s="2" t="s">
        <v>135</v>
      </c>
    </row>
    <row r="34" spans="1:42" x14ac:dyDescent="0.35">
      <c r="A34" t="s">
        <v>113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 s="2" t="s">
        <v>135</v>
      </c>
      <c r="X34" s="2" t="s">
        <v>135</v>
      </c>
      <c r="Y34" s="2" t="s">
        <v>135</v>
      </c>
      <c r="Z34" s="2" t="s">
        <v>135</v>
      </c>
      <c r="AA34" s="2" t="s">
        <v>135</v>
      </c>
      <c r="AB34" s="2" t="s">
        <v>135</v>
      </c>
      <c r="AC34" s="2" t="s">
        <v>135</v>
      </c>
      <c r="AD34" s="2" t="s">
        <v>135</v>
      </c>
      <c r="AE34" s="2" t="s">
        <v>135</v>
      </c>
      <c r="AF34" s="2" t="s">
        <v>135</v>
      </c>
      <c r="AG34" s="2" t="s">
        <v>135</v>
      </c>
      <c r="AH34" s="2" t="s">
        <v>135</v>
      </c>
      <c r="AI34" s="2" t="s">
        <v>135</v>
      </c>
      <c r="AJ34" s="2" t="s">
        <v>135</v>
      </c>
      <c r="AK34" s="2" t="s">
        <v>135</v>
      </c>
      <c r="AL34" s="2" t="s">
        <v>135</v>
      </c>
      <c r="AM34" s="2" t="s">
        <v>135</v>
      </c>
      <c r="AN34" s="2" t="s">
        <v>135</v>
      </c>
      <c r="AO34" s="2" t="s">
        <v>135</v>
      </c>
      <c r="AP34" s="2" t="s">
        <v>135</v>
      </c>
    </row>
    <row r="35" spans="1:42" x14ac:dyDescent="0.35">
      <c r="A35" t="s">
        <v>114</v>
      </c>
      <c r="B35">
        <v>4751</v>
      </c>
      <c r="C35">
        <v>829</v>
      </c>
      <c r="D35">
        <v>3332</v>
      </c>
      <c r="E35">
        <v>397</v>
      </c>
      <c r="F35">
        <v>175</v>
      </c>
      <c r="G35">
        <v>18</v>
      </c>
      <c r="H35">
        <v>3170</v>
      </c>
      <c r="I35">
        <v>1030</v>
      </c>
      <c r="J35">
        <v>533</v>
      </c>
      <c r="K35">
        <v>235</v>
      </c>
      <c r="L35">
        <v>2955</v>
      </c>
      <c r="M35">
        <v>1234</v>
      </c>
      <c r="N35">
        <v>327</v>
      </c>
      <c r="O35">
        <v>71</v>
      </c>
      <c r="P35">
        <v>88</v>
      </c>
      <c r="Q35">
        <v>353</v>
      </c>
      <c r="R35">
        <v>11</v>
      </c>
      <c r="S35">
        <v>3282</v>
      </c>
      <c r="T35">
        <v>76</v>
      </c>
      <c r="U35">
        <v>744</v>
      </c>
      <c r="V35">
        <v>233</v>
      </c>
      <c r="W35" s="2">
        <v>3.6834350663018309E-2</v>
      </c>
      <c r="X35" s="2">
        <v>0.11218690801936435</v>
      </c>
      <c r="Y35" s="2">
        <v>6.8827615238897077E-2</v>
      </c>
      <c r="Z35" s="2">
        <v>4.9042306882761524E-2</v>
      </c>
      <c r="AA35" s="2">
        <v>8.3561355504104401E-2</v>
      </c>
      <c r="AB35" s="2">
        <v>0.21679646390233634</v>
      </c>
      <c r="AC35" s="2">
        <v>0.25973479267522626</v>
      </c>
      <c r="AD35" s="2">
        <v>0.15659861081877499</v>
      </c>
      <c r="AE35" s="2">
        <v>0.19923095409757269</v>
      </c>
      <c r="AF35" s="2">
        <v>0.80076904590242726</v>
      </c>
      <c r="AG35" s="2">
        <v>5.6461731493099125E-3</v>
      </c>
      <c r="AH35" s="2">
        <v>0.99435382685069007</v>
      </c>
      <c r="AI35" s="2">
        <v>7.3667711598746077E-2</v>
      </c>
      <c r="AJ35" s="2">
        <v>0.92633228840125392</v>
      </c>
      <c r="AK35" s="2">
        <v>1.8294254058232415E-2</v>
      </c>
      <c r="AL35" s="2">
        <v>2.2674568410203554E-2</v>
      </c>
      <c r="AM35" s="2">
        <v>9.0955939190930174E-2</v>
      </c>
      <c r="AN35" s="2">
        <v>2.8343210512754443E-3</v>
      </c>
      <c r="AO35" s="2">
        <v>0.84565833548054625</v>
      </c>
      <c r="AP35" s="2">
        <v>1.9582581808812161E-2</v>
      </c>
    </row>
    <row r="36" spans="1:42" x14ac:dyDescent="0.35">
      <c r="A36" t="s">
        <v>115</v>
      </c>
      <c r="B36">
        <v>10801</v>
      </c>
      <c r="C36">
        <v>1232</v>
      </c>
      <c r="D36">
        <v>6982</v>
      </c>
      <c r="E36">
        <v>738</v>
      </c>
      <c r="F36">
        <v>1824</v>
      </c>
      <c r="G36">
        <v>21</v>
      </c>
      <c r="H36">
        <v>9061</v>
      </c>
      <c r="I36">
        <v>8</v>
      </c>
      <c r="J36">
        <v>1711</v>
      </c>
      <c r="K36">
        <v>353</v>
      </c>
      <c r="L36">
        <v>5834</v>
      </c>
      <c r="M36">
        <v>2400</v>
      </c>
      <c r="N36">
        <v>2214</v>
      </c>
      <c r="O36">
        <v>139</v>
      </c>
      <c r="P36">
        <v>168</v>
      </c>
      <c r="Q36">
        <v>1402</v>
      </c>
      <c r="R36">
        <v>33</v>
      </c>
      <c r="S36">
        <v>5194</v>
      </c>
      <c r="T36">
        <v>165</v>
      </c>
      <c r="U36">
        <v>1056</v>
      </c>
      <c r="V36">
        <v>2828</v>
      </c>
      <c r="W36" s="2">
        <v>0.16887325247662255</v>
      </c>
      <c r="X36" s="2">
        <v>0.15841125821683177</v>
      </c>
      <c r="Y36" s="2">
        <v>0.20498102027590037</v>
      </c>
      <c r="Z36" s="2">
        <v>0.26182760855476345</v>
      </c>
      <c r="AA36" s="2">
        <v>6.8327006758633457E-2</v>
      </c>
      <c r="AB36" s="2">
        <v>7.4067215998518661E-4</v>
      </c>
      <c r="AC36" s="2">
        <v>0.22220164799555597</v>
      </c>
      <c r="AD36" s="2">
        <v>9.776872511804463E-2</v>
      </c>
      <c r="AE36" s="2">
        <v>0.14998782566350133</v>
      </c>
      <c r="AF36" s="2">
        <v>0.85001217433649867</v>
      </c>
      <c r="AG36" s="2">
        <v>2.3122660207002864E-3</v>
      </c>
      <c r="AH36" s="2">
        <v>0.99768773397929966</v>
      </c>
      <c r="AI36" s="2">
        <v>5.7055115564894135E-2</v>
      </c>
      <c r="AJ36" s="2">
        <v>0.94294488443510582</v>
      </c>
      <c r="AK36" s="2">
        <v>1.9574707787635544E-2</v>
      </c>
      <c r="AL36" s="2">
        <v>2.3658639628221376E-2</v>
      </c>
      <c r="AM36" s="2">
        <v>0.19743698070694268</v>
      </c>
      <c r="AN36" s="2">
        <v>4.647232784114913E-3</v>
      </c>
      <c r="AO36" s="2">
        <v>0.73144627517251093</v>
      </c>
      <c r="AP36" s="2">
        <v>2.3236163920574569E-2</v>
      </c>
    </row>
    <row r="37" spans="1:42" x14ac:dyDescent="0.35">
      <c r="A37" t="s">
        <v>133</v>
      </c>
      <c r="B37">
        <v>92</v>
      </c>
      <c r="C37">
        <v>31</v>
      </c>
      <c r="D37">
        <v>23</v>
      </c>
      <c r="E37">
        <v>27</v>
      </c>
      <c r="F37">
        <v>11</v>
      </c>
      <c r="G37">
        <v>1</v>
      </c>
      <c r="H37">
        <v>51</v>
      </c>
      <c r="I37">
        <v>2</v>
      </c>
      <c r="J37">
        <v>38</v>
      </c>
      <c r="K37">
        <v>0</v>
      </c>
      <c r="L37">
        <v>10</v>
      </c>
      <c r="M37">
        <v>67</v>
      </c>
      <c r="N37">
        <v>15</v>
      </c>
      <c r="O37">
        <v>0</v>
      </c>
      <c r="P37">
        <v>0</v>
      </c>
      <c r="Q37">
        <v>0</v>
      </c>
      <c r="R37">
        <v>0</v>
      </c>
      <c r="S37">
        <v>43</v>
      </c>
      <c r="T37">
        <v>0</v>
      </c>
      <c r="U37">
        <v>27</v>
      </c>
      <c r="V37">
        <v>22</v>
      </c>
      <c r="W37" s="2">
        <v>0.11956521739130435</v>
      </c>
      <c r="X37" s="2">
        <v>0.41304347826086957</v>
      </c>
      <c r="Y37" s="2">
        <v>0.16304347826086957</v>
      </c>
      <c r="Z37" s="2">
        <v>0.2391304347826087</v>
      </c>
      <c r="AA37" s="2">
        <v>0.29347826086956524</v>
      </c>
      <c r="AB37" s="2">
        <v>2.1739130434782608E-2</v>
      </c>
      <c r="AC37" s="2">
        <v>0.72826086956521741</v>
      </c>
      <c r="AD37" s="2">
        <v>0.29347826086956524</v>
      </c>
      <c r="AE37" s="2">
        <v>0.57407407407407407</v>
      </c>
      <c r="AF37" s="2">
        <v>0.42592592592592593</v>
      </c>
      <c r="AG37" s="2">
        <v>1.9230769230769232E-2</v>
      </c>
      <c r="AH37" s="2">
        <v>0.98076923076923073</v>
      </c>
      <c r="AI37" s="2">
        <v>0</v>
      </c>
      <c r="AJ37" s="2">
        <v>1</v>
      </c>
      <c r="AK37" s="2">
        <v>0</v>
      </c>
      <c r="AL37" s="2">
        <v>0</v>
      </c>
      <c r="AM37" s="2">
        <v>0</v>
      </c>
      <c r="AN37" s="2">
        <v>0</v>
      </c>
      <c r="AO37" s="2">
        <v>1</v>
      </c>
      <c r="AP37" s="2">
        <v>0</v>
      </c>
    </row>
    <row r="38" spans="1:42" x14ac:dyDescent="0.35">
      <c r="A38" t="s">
        <v>123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 s="2" t="s">
        <v>135</v>
      </c>
      <c r="X38" s="2" t="s">
        <v>135</v>
      </c>
      <c r="Y38" s="2" t="s">
        <v>135</v>
      </c>
      <c r="Z38" s="2" t="s">
        <v>135</v>
      </c>
      <c r="AA38" s="2" t="s">
        <v>135</v>
      </c>
      <c r="AB38" s="2" t="s">
        <v>135</v>
      </c>
      <c r="AC38" s="2" t="s">
        <v>135</v>
      </c>
      <c r="AD38" s="2" t="s">
        <v>135</v>
      </c>
      <c r="AE38" s="2" t="s">
        <v>135</v>
      </c>
      <c r="AF38" s="2" t="s">
        <v>135</v>
      </c>
      <c r="AG38" s="2" t="s">
        <v>135</v>
      </c>
      <c r="AH38" s="2" t="s">
        <v>135</v>
      </c>
      <c r="AI38" s="2" t="s">
        <v>135</v>
      </c>
      <c r="AJ38" s="2" t="s">
        <v>135</v>
      </c>
      <c r="AK38" s="2" t="s">
        <v>135</v>
      </c>
      <c r="AL38" s="2" t="s">
        <v>135</v>
      </c>
      <c r="AM38" s="2" t="s">
        <v>135</v>
      </c>
      <c r="AN38" s="2" t="s">
        <v>135</v>
      </c>
      <c r="AO38" s="2" t="s">
        <v>135</v>
      </c>
      <c r="AP38" s="2" t="s">
        <v>135</v>
      </c>
    </row>
    <row r="39" spans="1:42" x14ac:dyDescent="0.35">
      <c r="A39" t="s">
        <v>124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 s="2" t="s">
        <v>135</v>
      </c>
      <c r="X39" s="2" t="s">
        <v>135</v>
      </c>
      <c r="Y39" s="2" t="s">
        <v>135</v>
      </c>
      <c r="Z39" s="2" t="s">
        <v>135</v>
      </c>
      <c r="AA39" s="2" t="s">
        <v>135</v>
      </c>
      <c r="AB39" s="2" t="s">
        <v>135</v>
      </c>
      <c r="AC39" s="2" t="s">
        <v>135</v>
      </c>
      <c r="AD39" s="2" t="s">
        <v>135</v>
      </c>
      <c r="AE39" s="2" t="s">
        <v>135</v>
      </c>
      <c r="AF39" s="2" t="s">
        <v>135</v>
      </c>
      <c r="AG39" s="2" t="s">
        <v>135</v>
      </c>
      <c r="AH39" s="2" t="s">
        <v>135</v>
      </c>
      <c r="AI39" s="2" t="s">
        <v>135</v>
      </c>
      <c r="AJ39" s="2" t="s">
        <v>135</v>
      </c>
      <c r="AK39" s="2" t="s">
        <v>135</v>
      </c>
      <c r="AL39" s="2" t="s">
        <v>135</v>
      </c>
      <c r="AM39" s="2" t="s">
        <v>135</v>
      </c>
      <c r="AN39" s="2" t="s">
        <v>135</v>
      </c>
      <c r="AO39" s="2" t="s">
        <v>135</v>
      </c>
      <c r="AP39" s="2" t="s">
        <v>135</v>
      </c>
    </row>
    <row r="40" spans="1:42" x14ac:dyDescent="0.35">
      <c r="A40" t="s">
        <v>125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 s="2" t="s">
        <v>135</v>
      </c>
      <c r="X40" s="2" t="s">
        <v>135</v>
      </c>
      <c r="Y40" s="2" t="s">
        <v>135</v>
      </c>
      <c r="Z40" s="2" t="s">
        <v>135</v>
      </c>
      <c r="AA40" s="2" t="s">
        <v>135</v>
      </c>
      <c r="AB40" s="2" t="s">
        <v>135</v>
      </c>
      <c r="AC40" s="2" t="s">
        <v>135</v>
      </c>
      <c r="AD40" s="2" t="s">
        <v>135</v>
      </c>
      <c r="AE40" s="2" t="s">
        <v>135</v>
      </c>
      <c r="AF40" s="2" t="s">
        <v>135</v>
      </c>
      <c r="AG40" s="2" t="s">
        <v>135</v>
      </c>
      <c r="AH40" s="2" t="s">
        <v>135</v>
      </c>
      <c r="AI40" s="2" t="s">
        <v>135</v>
      </c>
      <c r="AJ40" s="2" t="s">
        <v>135</v>
      </c>
      <c r="AK40" s="2" t="s">
        <v>135</v>
      </c>
      <c r="AL40" s="2" t="s">
        <v>135</v>
      </c>
      <c r="AM40" s="2" t="s">
        <v>135</v>
      </c>
      <c r="AN40" s="2" t="s">
        <v>135</v>
      </c>
      <c r="AO40" s="2" t="s">
        <v>135</v>
      </c>
      <c r="AP40" s="2" t="s">
        <v>135</v>
      </c>
    </row>
    <row r="41" spans="1:42" x14ac:dyDescent="0.35">
      <c r="A41" t="s">
        <v>126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 s="2" t="s">
        <v>135</v>
      </c>
      <c r="X41" s="2" t="s">
        <v>135</v>
      </c>
      <c r="Y41" s="2" t="s">
        <v>135</v>
      </c>
      <c r="Z41" s="2" t="s">
        <v>135</v>
      </c>
      <c r="AA41" s="2" t="s">
        <v>135</v>
      </c>
      <c r="AB41" s="2" t="s">
        <v>135</v>
      </c>
      <c r="AC41" s="2" t="s">
        <v>135</v>
      </c>
      <c r="AD41" s="2" t="s">
        <v>135</v>
      </c>
      <c r="AE41" s="2" t="s">
        <v>135</v>
      </c>
      <c r="AF41" s="2" t="s">
        <v>135</v>
      </c>
      <c r="AG41" s="2" t="s">
        <v>135</v>
      </c>
      <c r="AH41" s="2" t="s">
        <v>135</v>
      </c>
      <c r="AI41" s="2" t="s">
        <v>135</v>
      </c>
      <c r="AJ41" s="2" t="s">
        <v>135</v>
      </c>
      <c r="AK41" s="2" t="s">
        <v>135</v>
      </c>
      <c r="AL41" s="2" t="s">
        <v>135</v>
      </c>
      <c r="AM41" s="2" t="s">
        <v>135</v>
      </c>
      <c r="AN41" s="2" t="s">
        <v>135</v>
      </c>
      <c r="AO41" s="2" t="s">
        <v>135</v>
      </c>
      <c r="AP41" s="2" t="s">
        <v>135</v>
      </c>
    </row>
    <row r="42" spans="1:42" x14ac:dyDescent="0.35">
      <c r="A42" t="s">
        <v>127</v>
      </c>
      <c r="B42">
        <v>335</v>
      </c>
      <c r="C42">
        <v>134</v>
      </c>
      <c r="D42">
        <v>194</v>
      </c>
      <c r="E42">
        <v>6</v>
      </c>
      <c r="F42">
        <v>0</v>
      </c>
      <c r="G42">
        <v>305</v>
      </c>
      <c r="H42">
        <v>26</v>
      </c>
      <c r="I42">
        <v>0</v>
      </c>
      <c r="J42">
        <v>4</v>
      </c>
      <c r="K42">
        <v>5</v>
      </c>
      <c r="L42">
        <v>322</v>
      </c>
      <c r="M42">
        <v>8</v>
      </c>
      <c r="N42">
        <v>0</v>
      </c>
      <c r="O42">
        <v>50</v>
      </c>
      <c r="P42">
        <v>2</v>
      </c>
      <c r="Q42">
        <v>7</v>
      </c>
      <c r="R42">
        <v>0</v>
      </c>
      <c r="S42">
        <v>265</v>
      </c>
      <c r="T42">
        <v>0</v>
      </c>
      <c r="U42">
        <v>4</v>
      </c>
      <c r="V42">
        <v>7</v>
      </c>
      <c r="W42" s="2">
        <v>0</v>
      </c>
      <c r="X42" s="2">
        <v>1.1940298507462687E-2</v>
      </c>
      <c r="Y42" s="2">
        <v>0</v>
      </c>
      <c r="Z42" s="2">
        <v>2.0895522388059702E-2</v>
      </c>
      <c r="AA42" s="2">
        <v>1.7910447761194031E-2</v>
      </c>
      <c r="AB42" s="2">
        <v>0</v>
      </c>
      <c r="AC42" s="2">
        <v>2.3880597014925373E-2</v>
      </c>
      <c r="AD42" s="2">
        <v>1.1940298507462687E-2</v>
      </c>
      <c r="AE42" s="2">
        <v>0.40853658536585363</v>
      </c>
      <c r="AF42" s="2">
        <v>0.59146341463414631</v>
      </c>
      <c r="AG42" s="2">
        <v>0.9214501510574018</v>
      </c>
      <c r="AH42" s="2">
        <v>7.8549848942598186E-2</v>
      </c>
      <c r="AI42" s="2">
        <v>1.5290519877675841E-2</v>
      </c>
      <c r="AJ42" s="2">
        <v>0.98470948012232418</v>
      </c>
      <c r="AK42" s="2">
        <v>0.15432098765432098</v>
      </c>
      <c r="AL42" s="2">
        <v>6.1728395061728392E-3</v>
      </c>
      <c r="AM42" s="2">
        <v>2.1604938271604937E-2</v>
      </c>
      <c r="AN42" s="2">
        <v>0</v>
      </c>
      <c r="AO42" s="2">
        <v>0.8179012345679012</v>
      </c>
      <c r="AP42" s="2">
        <v>0</v>
      </c>
    </row>
  </sheetData>
  <sheetProtection algorithmName="SHA-512" hashValue="Fms7Eqvb481F1bhrw8ohw3H5MmtllIRdVJQ1E8bk/aiXOAQ6gRbDrDEvwsX+1IO01mOd4RMvmewLLIiuxF6RBA==" saltValue="mCKg8azNcTznT+ymnQqlOw==" spinCount="100000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783E-4638-4225-A03C-01484A6C6406}">
  <dimension ref="A1:A35"/>
  <sheetViews>
    <sheetView workbookViewId="0">
      <selection activeCell="F29" sqref="F29"/>
    </sheetView>
  </sheetViews>
  <sheetFormatPr defaultRowHeight="14.5" x14ac:dyDescent="0.35"/>
  <cols>
    <col min="1" max="1" width="13.26953125" customWidth="1"/>
  </cols>
  <sheetData>
    <row r="1" spans="1:1" x14ac:dyDescent="0.35">
      <c r="A1" t="s">
        <v>116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  <row r="5" spans="1:1" x14ac:dyDescent="0.35">
      <c r="A5" t="s">
        <v>91</v>
      </c>
    </row>
    <row r="6" spans="1:1" x14ac:dyDescent="0.35">
      <c r="A6" t="s">
        <v>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128</v>
      </c>
    </row>
    <row r="13" spans="1:1" x14ac:dyDescent="0.35">
      <c r="A13" t="s">
        <v>97</v>
      </c>
    </row>
    <row r="14" spans="1:1" x14ac:dyDescent="0.35">
      <c r="A14" t="s">
        <v>98</v>
      </c>
    </row>
    <row r="15" spans="1:1" x14ac:dyDescent="0.35">
      <c r="A15" t="s">
        <v>99</v>
      </c>
    </row>
    <row r="16" spans="1:1" x14ac:dyDescent="0.35">
      <c r="A16" t="s">
        <v>100</v>
      </c>
    </row>
    <row r="17" spans="1:1" x14ac:dyDescent="0.35">
      <c r="A17" t="s">
        <v>101</v>
      </c>
    </row>
    <row r="18" spans="1:1" x14ac:dyDescent="0.35">
      <c r="A18" t="s">
        <v>102</v>
      </c>
    </row>
    <row r="19" spans="1:1" x14ac:dyDescent="0.35">
      <c r="A19" t="s">
        <v>103</v>
      </c>
    </row>
    <row r="20" spans="1:1" x14ac:dyDescent="0.35">
      <c r="A20" t="s">
        <v>104</v>
      </c>
    </row>
    <row r="21" spans="1:1" x14ac:dyDescent="0.35">
      <c r="A21" t="s">
        <v>105</v>
      </c>
    </row>
    <row r="22" spans="1:1" x14ac:dyDescent="0.35">
      <c r="A22" t="s">
        <v>106</v>
      </c>
    </row>
    <row r="23" spans="1:1" x14ac:dyDescent="0.35">
      <c r="A23" t="s">
        <v>129</v>
      </c>
    </row>
    <row r="24" spans="1:1" x14ac:dyDescent="0.35">
      <c r="A24" t="s">
        <v>107</v>
      </c>
    </row>
    <row r="25" spans="1:1" x14ac:dyDescent="0.35">
      <c r="A25" t="s">
        <v>108</v>
      </c>
    </row>
    <row r="26" spans="1:1" x14ac:dyDescent="0.35">
      <c r="A26" t="s">
        <v>109</v>
      </c>
    </row>
    <row r="27" spans="1:1" x14ac:dyDescent="0.35">
      <c r="A27" t="s">
        <v>130</v>
      </c>
    </row>
    <row r="28" spans="1:1" x14ac:dyDescent="0.35">
      <c r="A28" t="s">
        <v>110</v>
      </c>
    </row>
    <row r="29" spans="1:1" x14ac:dyDescent="0.35">
      <c r="A29" t="s">
        <v>111</v>
      </c>
    </row>
    <row r="30" spans="1:1" x14ac:dyDescent="0.35">
      <c r="A30" t="s">
        <v>134</v>
      </c>
    </row>
    <row r="31" spans="1:1" x14ac:dyDescent="0.35">
      <c r="A31" t="s">
        <v>131</v>
      </c>
    </row>
    <row r="32" spans="1:1" x14ac:dyDescent="0.35">
      <c r="A32" t="s">
        <v>133</v>
      </c>
    </row>
    <row r="33" spans="1:1" x14ac:dyDescent="0.35">
      <c r="A33" t="s">
        <v>112</v>
      </c>
    </row>
    <row r="34" spans="1:1" x14ac:dyDescent="0.35">
      <c r="A34" t="s">
        <v>114</v>
      </c>
    </row>
    <row r="35" spans="1:1" x14ac:dyDescent="0.35">
      <c r="A35" t="s">
        <v>115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Work Team Report</vt:lpstr>
      <vt:lpstr>Extension 2020</vt:lpstr>
      <vt:lpstr>Extension 2021</vt:lpstr>
      <vt:lpstr>Extension 2022</vt:lpstr>
      <vt:lpstr>Extension 2023 YTD as of 8.23</vt:lpstr>
      <vt:lpstr>Work Teams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 Lundeen</dc:creator>
  <cp:keywords/>
  <dc:description/>
  <cp:lastModifiedBy>Lundeen, Norma</cp:lastModifiedBy>
  <cp:revision/>
  <dcterms:created xsi:type="dcterms:W3CDTF">2015-06-05T18:17:20Z</dcterms:created>
  <dcterms:modified xsi:type="dcterms:W3CDTF">2023-10-10T12:59:05Z</dcterms:modified>
  <cp:category/>
  <cp:contentStatus/>
</cp:coreProperties>
</file>